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F:\Dube\40. fv\"/>
    </mc:Choice>
  </mc:AlternateContent>
  <xr:revisionPtr revIDLastSave="0" documentId="8_{E8581950-CF5E-4F4B-A819-49B0E8FD2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" sheetId="15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6" l="1"/>
  <c r="L43" i="6"/>
  <c r="K55" i="6"/>
  <c r="J55" i="6"/>
  <c r="L45" i="6"/>
  <c r="L52" i="6"/>
  <c r="M49" i="15"/>
  <c r="L47" i="15"/>
  <c r="L43" i="15"/>
  <c r="L41" i="15"/>
  <c r="L36" i="15"/>
  <c r="L32" i="15"/>
  <c r="L31" i="15"/>
  <c r="L55" i="6" l="1"/>
  <c r="L49" i="15"/>
  <c r="L51" i="15" s="1"/>
  <c r="H192" i="15" l="1"/>
  <c r="F192" i="15"/>
  <c r="G192" i="15"/>
  <c r="H198" i="15"/>
  <c r="F198" i="15"/>
  <c r="G198" i="15"/>
  <c r="H161" i="15"/>
  <c r="G161" i="15"/>
  <c r="F161" i="15"/>
  <c r="H155" i="15"/>
  <c r="G155" i="15"/>
  <c r="F155" i="15"/>
  <c r="F124" i="15"/>
  <c r="G124" i="15"/>
  <c r="H130" i="15"/>
  <c r="F154" i="15" l="1"/>
  <c r="G154" i="15"/>
  <c r="H151" i="15"/>
  <c r="G151" i="15"/>
  <c r="F151" i="15"/>
  <c r="H149" i="15"/>
  <c r="H147" i="15"/>
  <c r="G149" i="15"/>
  <c r="G147" i="15"/>
  <c r="F149" i="15"/>
  <c r="F147" i="15"/>
  <c r="G130" i="15"/>
  <c r="F130" i="15"/>
  <c r="G120" i="15"/>
  <c r="F120" i="15"/>
  <c r="G103" i="15"/>
  <c r="F103" i="15"/>
  <c r="G107" i="15"/>
  <c r="G102" i="15" s="1"/>
  <c r="G13" i="15" s="1"/>
  <c r="F107" i="15"/>
  <c r="F94" i="15"/>
  <c r="G94" i="15"/>
  <c r="H94" i="15"/>
  <c r="H90" i="15"/>
  <c r="G90" i="15"/>
  <c r="F90" i="15"/>
  <c r="G63" i="15"/>
  <c r="F63" i="15"/>
  <c r="H66" i="15"/>
  <c r="G66" i="15"/>
  <c r="F66" i="15"/>
  <c r="H80" i="15"/>
  <c r="G80" i="15"/>
  <c r="F80" i="15"/>
  <c r="H63" i="15"/>
  <c r="H55" i="15"/>
  <c r="G50" i="15"/>
  <c r="H50" i="15"/>
  <c r="F50" i="15"/>
  <c r="F102" i="15" l="1"/>
  <c r="F13" i="15" s="1"/>
  <c r="F89" i="15"/>
  <c r="F12" i="15" s="1"/>
  <c r="G123" i="15"/>
  <c r="F123" i="15"/>
  <c r="H89" i="15"/>
  <c r="F62" i="15"/>
  <c r="F17" i="15" s="1"/>
  <c r="H62" i="15"/>
  <c r="H17" i="15" s="1"/>
  <c r="G89" i="15"/>
  <c r="G12" i="15" s="1"/>
  <c r="G62" i="15"/>
  <c r="G17" i="15" s="1"/>
  <c r="G55" i="15"/>
  <c r="G25" i="15"/>
  <c r="H25" i="15"/>
  <c r="F25" i="15"/>
  <c r="G60" i="15"/>
  <c r="H60" i="15"/>
  <c r="F60" i="15"/>
  <c r="F55" i="15"/>
  <c r="G53" i="15"/>
  <c r="H53" i="15"/>
  <c r="F53" i="15"/>
  <c r="G19" i="15"/>
  <c r="H19" i="15"/>
  <c r="H18" i="15" s="1"/>
  <c r="F19" i="15"/>
  <c r="H12" i="15" l="1"/>
  <c r="I89" i="15"/>
  <c r="I17" i="15"/>
  <c r="I62" i="15"/>
  <c r="G18" i="15"/>
  <c r="G8" i="15" s="1"/>
  <c r="F18" i="15"/>
  <c r="F8" i="15" s="1"/>
  <c r="H8" i="15"/>
  <c r="H226" i="15"/>
  <c r="G226" i="15"/>
  <c r="F226" i="15"/>
  <c r="H222" i="15"/>
  <c r="H16" i="15" s="1"/>
  <c r="G222" i="15"/>
  <c r="G16" i="15" s="1"/>
  <c r="F222" i="15"/>
  <c r="F16" i="15" s="1"/>
  <c r="H209" i="15"/>
  <c r="G208" i="15"/>
  <c r="G15" i="15" s="1"/>
  <c r="F208" i="15"/>
  <c r="F15" i="15" s="1"/>
  <c r="G200" i="15"/>
  <c r="G14" i="15" s="1"/>
  <c r="F200" i="15"/>
  <c r="F14" i="15" s="1"/>
  <c r="I192" i="15"/>
  <c r="H185" i="15"/>
  <c r="I161" i="15"/>
  <c r="I155" i="15"/>
  <c r="G11" i="15"/>
  <c r="F11" i="15"/>
  <c r="I151" i="15"/>
  <c r="I147" i="15"/>
  <c r="H124" i="15"/>
  <c r="I124" i="15" s="1"/>
  <c r="G10" i="15"/>
  <c r="F10" i="15"/>
  <c r="H120" i="15"/>
  <c r="I120" i="15" s="1"/>
  <c r="H107" i="15"/>
  <c r="I107" i="15" s="1"/>
  <c r="H103" i="15"/>
  <c r="H86" i="15"/>
  <c r="G86" i="15"/>
  <c r="F86" i="15"/>
  <c r="H82" i="15"/>
  <c r="H9" i="15" s="1"/>
  <c r="G82" i="15"/>
  <c r="G9" i="15" s="1"/>
  <c r="F82" i="15"/>
  <c r="F9" i="15" s="1"/>
  <c r="I50" i="15"/>
  <c r="I25" i="15"/>
  <c r="K22" i="15"/>
  <c r="I19" i="15"/>
  <c r="F7" i="15" l="1"/>
  <c r="G7" i="15"/>
  <c r="H102" i="15"/>
  <c r="H13" i="15" s="1"/>
  <c r="H154" i="15"/>
  <c r="I130" i="15"/>
  <c r="H123" i="15"/>
  <c r="H208" i="15"/>
  <c r="H15" i="15" s="1"/>
  <c r="I102" i="15"/>
  <c r="H200" i="15"/>
  <c r="I103" i="15"/>
  <c r="I200" i="15" l="1"/>
  <c r="H14" i="15"/>
  <c r="I13" i="15"/>
  <c r="I123" i="15"/>
  <c r="H10" i="15"/>
  <c r="I10" i="15" s="1"/>
  <c r="I12" i="15"/>
  <c r="I154" i="15"/>
  <c r="H11" i="15"/>
  <c r="I18" i="15"/>
  <c r="I11" i="15" l="1"/>
  <c r="H7" i="15"/>
  <c r="I7" i="15" s="1"/>
  <c r="I8" i="15"/>
  <c r="D38" i="4" l="1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G17" i="4" l="1"/>
  <c r="C35" i="7" l="1"/>
  <c r="K24" i="1" l="1"/>
  <c r="K25" i="1"/>
  <c r="J25" i="1"/>
  <c r="J24" i="1"/>
  <c r="F11" i="8" l="1"/>
  <c r="F10" i="8" s="1"/>
  <c r="E11" i="8"/>
  <c r="D11" i="8"/>
  <c r="D10" i="8" s="1"/>
  <c r="C11" i="8"/>
  <c r="F14" i="8"/>
  <c r="E14" i="8"/>
  <c r="D14" i="8"/>
  <c r="C14" i="8"/>
  <c r="F16" i="8"/>
  <c r="E16" i="8"/>
  <c r="H16" i="8" s="1"/>
  <c r="D16" i="8"/>
  <c r="C16" i="8"/>
  <c r="F18" i="8"/>
  <c r="E18" i="8"/>
  <c r="H18" i="8" s="1"/>
  <c r="D18" i="8"/>
  <c r="C18" i="8"/>
  <c r="H19" i="8"/>
  <c r="G19" i="8"/>
  <c r="G18" i="8"/>
  <c r="H17" i="8"/>
  <c r="G17" i="8"/>
  <c r="G16" i="8"/>
  <c r="H15" i="8"/>
  <c r="G15" i="8"/>
  <c r="G14" i="8"/>
  <c r="H12" i="8"/>
  <c r="G12" i="8"/>
  <c r="E17" i="7"/>
  <c r="H22" i="1" s="1"/>
  <c r="D17" i="7"/>
  <c r="G22" i="1" s="1"/>
  <c r="F19" i="7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C13" i="8" l="1"/>
  <c r="E13" i="8"/>
  <c r="F18" i="7"/>
  <c r="H14" i="8"/>
  <c r="D13" i="8"/>
  <c r="F13" i="8"/>
  <c r="G13" i="8" s="1"/>
  <c r="H11" i="8"/>
  <c r="E10" i="8"/>
  <c r="H10" i="8" s="1"/>
  <c r="G11" i="8"/>
  <c r="C10" i="8"/>
  <c r="G10" i="8" s="1"/>
  <c r="G19" i="7"/>
  <c r="C18" i="7"/>
  <c r="H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G10" i="7"/>
  <c r="F35" i="7"/>
  <c r="G35" i="7" s="1"/>
  <c r="F13" i="10"/>
  <c r="E13" i="10"/>
  <c r="D13" i="10"/>
  <c r="C13" i="10"/>
  <c r="F11" i="10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F49" i="4"/>
  <c r="E49" i="4"/>
  <c r="D49" i="4"/>
  <c r="C49" i="4"/>
  <c r="D51" i="4"/>
  <c r="E51" i="4"/>
  <c r="F51" i="4"/>
  <c r="H51" i="4" s="1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47" i="4" l="1"/>
  <c r="H13" i="4"/>
  <c r="H10" i="7"/>
  <c r="F27" i="7"/>
  <c r="H27" i="7" s="1"/>
  <c r="G36" i="4"/>
  <c r="G13" i="10"/>
  <c r="F10" i="10"/>
  <c r="H13" i="10"/>
  <c r="G13" i="4"/>
  <c r="G26" i="4"/>
  <c r="G49" i="4"/>
  <c r="G31" i="4"/>
  <c r="G34" i="4"/>
  <c r="H36" i="4"/>
  <c r="G38" i="4"/>
  <c r="K21" i="1"/>
  <c r="J21" i="1"/>
  <c r="G11" i="4"/>
  <c r="H28" i="4"/>
  <c r="F30" i="4"/>
  <c r="E30" i="4"/>
  <c r="D30" i="4"/>
  <c r="H47" i="4"/>
  <c r="G28" i="7"/>
  <c r="C27" i="7"/>
  <c r="H33" i="7"/>
  <c r="F32" i="7"/>
  <c r="G33" i="7"/>
  <c r="C32" i="7"/>
  <c r="H11" i="10"/>
  <c r="E10" i="10"/>
  <c r="H10" i="10" s="1"/>
  <c r="G11" i="10"/>
  <c r="C10" i="10"/>
  <c r="H32" i="7"/>
  <c r="G32" i="7"/>
  <c r="C17" i="7"/>
  <c r="H35" i="7"/>
  <c r="G10" i="10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C34" i="2" l="1"/>
  <c r="E10" i="2"/>
  <c r="H10" i="1" s="1"/>
  <c r="F58" i="2"/>
  <c r="F45" i="2"/>
  <c r="H45" i="2" s="1"/>
  <c r="F34" i="2"/>
  <c r="H34" i="2" s="1"/>
  <c r="F12" i="2"/>
  <c r="H12" i="2" s="1"/>
  <c r="F17" i="7"/>
  <c r="G27" i="7"/>
  <c r="F23" i="6"/>
  <c r="K24" i="6"/>
  <c r="H30" i="4"/>
  <c r="G30" i="4"/>
  <c r="F51" i="2"/>
  <c r="C51" i="2"/>
  <c r="C45" i="2"/>
  <c r="G10" i="4"/>
  <c r="H10" i="4"/>
  <c r="G78" i="6"/>
  <c r="G83" i="6"/>
  <c r="D10" i="2"/>
  <c r="G10" i="1" s="1"/>
  <c r="F65" i="2"/>
  <c r="H65" i="2" s="1"/>
  <c r="C65" i="2"/>
  <c r="G45" i="2"/>
  <c r="G51" i="2"/>
  <c r="H51" i="2"/>
  <c r="G58" i="2"/>
  <c r="H58" i="2"/>
  <c r="G34" i="2"/>
  <c r="C12" i="2"/>
  <c r="F22" i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H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G80" i="2" s="1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I22" i="1" l="1"/>
  <c r="K22" i="1" s="1"/>
  <c r="H17" i="7"/>
  <c r="K13" i="6"/>
  <c r="F10" i="6"/>
  <c r="F11" i="2"/>
  <c r="H11" i="2" s="1"/>
  <c r="G65" i="2"/>
  <c r="I10" i="1"/>
  <c r="K10" i="1" s="1"/>
  <c r="G11" i="6"/>
  <c r="C11" i="2"/>
  <c r="G12" i="2"/>
  <c r="C10" i="6"/>
  <c r="F13" i="1" s="1"/>
  <c r="C113" i="6"/>
  <c r="G56" i="6"/>
  <c r="G98" i="6"/>
  <c r="H114" i="6"/>
  <c r="G114" i="6"/>
  <c r="F113" i="6"/>
  <c r="H154" i="6"/>
  <c r="G154" i="6"/>
  <c r="G121" i="6"/>
  <c r="H10" i="6"/>
  <c r="G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G11" i="2" l="1"/>
  <c r="J22" i="1"/>
  <c r="I14" i="1"/>
  <c r="H113" i="6"/>
  <c r="F10" i="1"/>
  <c r="J10" i="1" s="1"/>
  <c r="F10" i="2"/>
  <c r="H10" i="2" s="1"/>
  <c r="I11" i="1"/>
  <c r="I12" i="1" s="1"/>
  <c r="K12" i="1" s="1"/>
  <c r="C70" i="2"/>
  <c r="G70" i="2" s="1"/>
  <c r="G76" i="2"/>
  <c r="F9" i="6"/>
  <c r="H9" i="6" s="1"/>
  <c r="I13" i="1"/>
  <c r="J13" i="1" s="1"/>
  <c r="C9" i="6"/>
  <c r="F14" i="1"/>
  <c r="F15" i="1" s="1"/>
  <c r="K14" i="1"/>
  <c r="G10" i="6"/>
  <c r="G113" i="6"/>
  <c r="H70" i="2"/>
  <c r="H23" i="1"/>
  <c r="H15" i="1"/>
  <c r="I23" i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<sst xmlns="http://schemas.openxmlformats.org/spreadsheetml/2006/main" count="822" uniqueCount="588">
  <si>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</si>
  <si>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</si>
  <si>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</si>
  <si>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</si>
  <si>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</si>
  <si>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</si>
  <si>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</si>
  <si>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</si>
  <si>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</si>
  <si>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</si>
  <si>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</si>
  <si>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</si>
  <si>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</si>
  <si>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</si>
  <si>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</si>
  <si>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</si>
  <si>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</si>
  <si>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</si>
  <si>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</si>
  <si>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</si>
  <si>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</si>
  <si>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</si>
  <si>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</si>
  <si>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</si>
  <si>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</si>
  <si>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</si>
  <si>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</si>
  <si>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</si>
  <si>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</si>
  <si>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</si>
  <si>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</si>
  <si>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</si>
  <si>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</si>
  <si>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</si>
  <si>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</si>
  <si>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</si>
  <si>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</si>
  <si>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</si>
  <si>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</si>
  <si>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</si>
  <si>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</si>
  <si>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</si>
  <si>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</si>
  <si>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</si>
  <si>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</si>
  <si>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</si>
  <si>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</si>
  <si>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</si>
  <si>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</si>
  <si>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</si>
  <si>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</si>
  <si>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</si>
  <si>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</si>
  <si>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</si>
  <si>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</si>
  <si>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</si>
  <si>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</si>
  <si>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</si>
  <si>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</si>
  <si>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</si>
  <si>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</si>
  <si>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</si>
  <si>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</si>
  <si>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</si>
  <si>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</si>
  <si>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</si>
  <si>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</si>
  <si>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</si>
  <si>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</si>
  <si>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</si>
  <si>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</si>
  <si>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</si>
  <si>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</si>
  <si>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</si>
  <si>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</si>
  <si>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</si>
  <si>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</si>
  <si>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</si>
  <si>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</si>
  <si>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</si>
  <si>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</si>
  <si>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</si>
  <si>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</si>
  <si>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</si>
  <si>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</si>
  <si>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</si>
  <si>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</si>
  <si>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</si>
  <si>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</si>
  <si>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</si>
  <si>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</si>
  <si>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</si>
  <si>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</si>
  <si>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</si>
  <si>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</si>
  <si>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</si>
  <si>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</si>
  <si>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</si>
  <si>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</si>
  <si>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</si>
  <si>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</si>
  <si>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</si>
  <si>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</si>
  <si>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</si>
  <si>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</si>
  <si>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</si>
  <si>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</si>
  <si>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</si>
  <si>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</si>
  <si>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</si>
  <si>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</si>
  <si>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</si>
  <si>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</si>
  <si>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</si>
  <si>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</si>
  <si>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</si>
  <si>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</si>
  <si>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</si>
  <si>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</si>
  <si>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</si>
  <si>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</si>
  <si>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</si>
  <si>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</si>
  <si>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</si>
  <si>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</si>
  <si>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</si>
  <si>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</si>
  <si>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</si>
  <si>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</si>
  <si>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</si>
  <si>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</si>
  <si>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</si>
  <si>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</si>
  <si>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</si>
  <si>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</si>
  <si>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</si>
  <si>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</si>
  <si>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</si>
  <si>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</si>
  <si>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</si>
  <si>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</si>
  <si>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</si>
  <si>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</si>
  <si>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</si>
  <si>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</si>
  <si>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</si>
  <si>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</si>
  <si>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</si>
  <si>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</si>
  <si>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</si>
  <si>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</si>
  <si>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</si>
  <si>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</si>
  <si>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</si>
  <si>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</si>
  <si>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</si>
  <si>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</si>
  <si>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</si>
  <si>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</si>
  <si>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</si>
  <si>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</si>
  <si>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</si>
  <si>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</si>
  <si>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</si>
  <si>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</si>
  <si>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</si>
  <si>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</si>
  <si>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</si>
  <si>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</si>
  <si>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</si>
  <si>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</si>
  <si>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</si>
  <si>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</si>
  <si>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</si>
  <si>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</si>
  <si>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</si>
  <si>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</si>
  <si>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</si>
  <si>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</si>
  <si>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</si>
  <si>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</si>
  <si>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</si>
  <si>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</si>
  <si>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</si>
  <si>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</si>
  <si>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</si>
  <si>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</si>
  <si>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</si>
  <si>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</si>
  <si>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</si>
  <si>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</si>
  <si>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</si>
  <si>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</si>
  <si>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</si>
  <si>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</si>
  <si>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</si>
  <si>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</si>
  <si>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</si>
  <si>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</si>
  <si>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</si>
  <si>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</si>
  <si>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</si>
  <si>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</si>
  <si>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</si>
  <si>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</si>
  <si>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</si>
  <si>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</si>
  <si>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</si>
  <si>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</si>
  <si>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</si>
  <si>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</si>
  <si>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</si>
  <si>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</si>
  <si>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</si>
  <si>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</si>
  <si>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</si>
  <si>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</si>
  <si>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</si>
  <si>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</si>
  <si>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</si>
  <si>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</si>
  <si>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</si>
  <si>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</si>
  <si>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</si>
  <si>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</si>
  <si>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</si>
  <si>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</si>
  <si>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</si>
  <si>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</si>
  <si>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</si>
  <si>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</si>
  <si>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</si>
  <si>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</si>
  <si>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</si>
  <si>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</si>
  <si>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</si>
  <si>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</si>
  <si>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</si>
  <si>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</si>
  <si>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</si>
  <si>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</si>
  <si>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</si>
  <si>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</si>
  <si>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</si>
  <si>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</si>
  <si>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</si>
  <si>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</si>
  <si>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</si>
  <si>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</si>
  <si>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</si>
  <si>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</si>
  <si>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</si>
  <si>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</si>
  <si>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</si>
  <si>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</si>
  <si>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</si>
  <si>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</si>
  <si>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</si>
  <si>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</si>
  <si>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</si>
  <si>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</si>
  <si>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</si>
  <si>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</si>
  <si>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</si>
  <si>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</si>
  <si>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</si>
  <si>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</si>
  <si>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</si>
  <si>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</si>
  <si>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</si>
  <si>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</si>
  <si>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</si>
  <si>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</si>
  <si>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</si>
  <si>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</si>
  <si>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</si>
  <si>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</si>
  <si>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</si>
  <si>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</si>
  <si>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</si>
  <si>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</si>
  <si>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</si>
  <si>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</si>
  <si>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</si>
  <si>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</si>
  <si>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</si>
  <si>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</si>
  <si>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</si>
  <si>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</si>
  <si>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</si>
  <si>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</si>
  <si>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</si>
  <si>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</si>
  <si>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</si>
  <si>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</si>
  <si>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</si>
  <si>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</si>
  <si>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</si>
  <si>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</si>
  <si>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</si>
  <si>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</si>
  <si>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</si>
  <si>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</si>
  <si>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</si>
  <si>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</si>
  <si>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</si>
  <si>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</si>
  <si>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</si>
  <si>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</si>
  <si>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</si>
  <si>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</si>
  <si>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</si>
  <si>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</si>
  <si>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</si>
  <si>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</si>
  <si>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</si>
  <si>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</si>
  <si>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</si>
  <si>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</si>
  <si>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</si>
  <si>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</si>
  <si>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</si>
  <si>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</si>
  <si>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</si>
  <si>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</si>
  <si>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</si>
  <si>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</si>
  <si>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</si>
  <si>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</si>
  <si>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</si>
  <si>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</si>
  <si>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</si>
  <si>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</si>
  <si>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</si>
  <si>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</si>
  <si>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</si>
  <si>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</si>
  <si>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</si>
  <si>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</si>
  <si>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</si>
  <si>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</si>
  <si>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</si>
  <si>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</si>
  <si>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</si>
  <si>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</si>
  <si>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</si>
  <si>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</si>
  <si>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</si>
  <si>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</si>
  <si>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</si>
  <si>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</si>
  <si>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</si>
  <si>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</si>
  <si>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</si>
  <si>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</si>
  <si>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</si>
  <si>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</si>
  <si>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</si>
  <si>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</si>
  <si>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</si>
  <si>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</si>
  <si>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</si>
  <si>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</si>
  <si>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</si>
  <si>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</si>
  <si>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</si>
  <si>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</si>
  <si>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</si>
  <si>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</si>
  <si>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</si>
  <si>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</si>
  <si>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</si>
  <si>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</si>
  <si>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</si>
  <si>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</si>
  <si>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</si>
  <si>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</si>
  <si>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</si>
  <si>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</si>
  <si>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</si>
  <si>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</si>
  <si>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</si>
  <si>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</si>
  <si>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</si>
  <si>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</si>
  <si>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</si>
  <si>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</si>
  <si>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</si>
  <si>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</si>
  <si>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</si>
  <si>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</si>
  <si>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</si>
  <si>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</si>
  <si>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</si>
  <si>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</si>
  <si>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</si>
  <si>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</si>
  <si>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</si>
  <si>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</si>
  <si>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</si>
  <si>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</si>
  <si>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</si>
  <si>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</si>
  <si>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</si>
  <si>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</si>
  <si>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</si>
  <si>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</si>
  <si>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</si>
  <si>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</si>
  <si>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</si>
  <si>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</si>
  <si>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</si>
  <si>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</si>
  <si>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</si>
  <si>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</si>
  <si>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</si>
  <si>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</si>
  <si>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</si>
  <si>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</si>
  <si>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</si>
  <si>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</si>
  <si>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</si>
  <si>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</si>
  <si>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</si>
  <si>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</si>
  <si>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</si>
  <si>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</si>
  <si>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</si>
  <si>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</si>
  <si>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</si>
  <si>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</si>
  <si>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</si>
  <si>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</si>
  <si>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</si>
  <si>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</si>
  <si>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</si>
  <si>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</si>
  <si>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</si>
  <si>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</si>
  <si>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</si>
  <si>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</si>
  <si>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</si>
  <si>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</si>
  <si>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</si>
  <si>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</si>
  <si>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</si>
  <si>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</si>
  <si>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</si>
  <si>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</si>
  <si>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</si>
  <si>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</si>
  <si>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</si>
  <si>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</si>
  <si>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</si>
  <si>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</si>
  <si>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</si>
  <si>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</si>
  <si>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</si>
  <si>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</si>
  <si>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</si>
  <si>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</si>
  <si>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</si>
  <si>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</si>
  <si>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</si>
  <si>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</si>
  <si>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</si>
  <si>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</si>
  <si>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</si>
  <si>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</si>
  <si>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</si>
  <si>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</si>
  <si>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</si>
  <si>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</si>
  <si>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</si>
  <si>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</si>
  <si>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</si>
  <si>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</si>
  <si>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</si>
  <si>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</si>
  <si>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</si>
  <si>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</si>
  <si>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</si>
  <si>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</si>
  <si>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</si>
  <si>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</si>
  <si>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</si>
  <si>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</si>
  <si>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</si>
  <si>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</si>
  <si>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</si>
  <si>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</si>
  <si>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</si>
  <si>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</si>
  <si>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</si>
  <si>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</si>
  <si>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</si>
  <si>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</si>
  <si>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</si>
  <si>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</si>
  <si>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</si>
  <si>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</si>
  <si>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</si>
  <si>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</si>
  <si>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</si>
  <si>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</si>
  <si>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</si>
  <si>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</si>
  <si>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</si>
  <si>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</si>
  <si>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</si>
  <si>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</si>
  <si>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</si>
  <si>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</si>
  <si>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</si>
  <si>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</si>
  <si>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</si>
  <si>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</si>
  <si>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</si>
  <si>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</si>
  <si>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</si>
  <si>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</si>
  <si>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</si>
  <si>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</si>
  <si>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</si>
  <si>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</si>
  <si>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</si>
  <si>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</si>
  <si>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</si>
  <si>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</si>
  <si>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</si>
  <si>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</si>
  <si>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</si>
  <si>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</si>
  <si>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</si>
  <si>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</si>
  <si>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</si>
  <si>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</si>
  <si>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</si>
  <si>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</si>
  <si>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</si>
  <si>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</si>
  <si>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</si>
  <si>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</si>
  <si>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</si>
  <si>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</si>
  <si>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</si>
  <si>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</si>
  <si>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</si>
  <si>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</si>
  <si>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</si>
  <si>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</si>
  <si>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</si>
  <si>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</si>
  <si>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</si>
  <si>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</si>
  <si>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</si>
  <si>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</si>
  <si>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</si>
  <si>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</si>
  <si>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</si>
  <si>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</si>
  <si>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</si>
  <si>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A679134</t>
  </si>
  <si>
    <t>A679135</t>
  </si>
  <si>
    <t>Pomoći iz državnog proračuna</t>
  </si>
  <si>
    <t>Darovnice</t>
  </si>
  <si>
    <t>Europski poljoprivredni jamstveni fond (EAGF)</t>
  </si>
  <si>
    <t>2372 SVEUČILIŠTE U SPLITU - EKONOMSKI FAKULTET</t>
  </si>
  <si>
    <t>RASHODI PO PROGRAMSKOJ KLASIFIKACIJI</t>
  </si>
  <si>
    <t>OPIS AKTIVNOSTI</t>
  </si>
  <si>
    <t>IZVOR</t>
  </si>
  <si>
    <t>OPIS IZVORA</t>
  </si>
  <si>
    <t>SKUPINA RASHODA/ IZDATAKA</t>
  </si>
  <si>
    <t>PROGRAMSKO FINANCIRANJE JAVNIH VISOKIH UČILIŠTA</t>
  </si>
  <si>
    <t>OP UČINKOVITI LJUDSKI POTENCIJALI 2014.-2020., PRIORITET 3</t>
  </si>
  <si>
    <t>Europski socijalni fond (ESF)</t>
  </si>
  <si>
    <t>Prihodi od nefin.im.</t>
  </si>
  <si>
    <t>UKUPNO</t>
  </si>
  <si>
    <t>Mehanizam za oporavak i otpornost</t>
  </si>
  <si>
    <t>∑</t>
  </si>
  <si>
    <t xml:space="preserve"> IZVRŠENJE 
1.1.-30.06.2026. </t>
  </si>
  <si>
    <t>A679124</t>
  </si>
  <si>
    <t>PROGRAMSKO I OSTALO FINANCIRANJE JAVNIH VISOKIH UČILIŠTA - IZ EVIDENCIJSKIH PRIHODA</t>
  </si>
  <si>
    <t>Pomoći iz državnog proračuna kroz opće p</t>
  </si>
  <si>
    <t>Pomoći iz drž.proračuna kroz opće pr</t>
  </si>
  <si>
    <r>
      <t>POLUGODIŠNJI IZVJEŠTAJ O IZVRŠENJU FINANCIJSKOG PLANA Ekonomskog fakulteta u Splitu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2026. GODINE</t>
    </r>
  </si>
  <si>
    <t>A679132</t>
  </si>
  <si>
    <t>RAZVOJ SUSTAVA PROGRAMSKIH SPORAZUMA ZA FINANCIRANJE SVEUČILIŠTA I ZNANSTVENIH INSTITUTA USMJERENIH NA INOVACIJE, ISTRAŽIVANJE I RAZVOJ - NPOO (C3.2. R1-I1 )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</si>
</sst>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5" fillId="0" borderId="0"/>
    <xf numFmtId="0" fontId="8" fillId="5" borderId="6" applyNumberFormat="0" applyProtection="0">
      <alignment horizontal="left" vertical="center" indent="1"/>
    </xf>
    <xf numFmtId="4" fontId="22" fillId="6" borderId="6" applyNumberFormat="0" applyProtection="0">
      <alignment vertical="center"/>
    </xf>
    <xf numFmtId="0" fontId="16" fillId="7" borderId="6" applyNumberFormat="0" applyProtection="0">
      <alignment horizontal="left" vertical="center" indent="1"/>
    </xf>
    <xf numFmtId="0" fontId="23" fillId="5" borderId="6" applyNumberFormat="0" applyProtection="0">
      <alignment horizontal="center" vertical="center"/>
    </xf>
    <xf numFmtId="0" fontId="21" fillId="0" borderId="6" applyNumberFormat="0" applyProtection="0">
      <alignment horizontal="left" vertical="center" wrapText="1" justifyLastLine="1"/>
    </xf>
    <xf numFmtId="0" fontId="21" fillId="0" borderId="6" applyNumberFormat="0" applyProtection="0">
      <alignment horizontal="left" vertical="center" wrapText="1"/>
    </xf>
    <xf numFmtId="4" fontId="24" fillId="0" borderId="6" applyNumberFormat="0" applyProtection="0">
      <alignment horizontal="right" vertical="center"/>
    </xf>
    <xf numFmtId="0" fontId="21" fillId="0" borderId="6" applyNumberFormat="0" applyProtection="0">
      <alignment horizontal="left" vertical="center" wrapText="1"/>
    </xf>
    <xf numFmtId="0" fontId="26" fillId="0" borderId="6" applyNumberFormat="0" applyProtection="0">
      <alignment horizontal="left" vertical="center" wrapText="1"/>
    </xf>
    <xf numFmtId="4" fontId="22" fillId="8" borderId="6" applyNumberFormat="0" applyProtection="0">
      <alignment horizontal="left" vertical="center" indent="1"/>
    </xf>
    <xf numFmtId="0" fontId="30" fillId="0" borderId="0"/>
    <xf numFmtId="0" fontId="34" fillId="0" borderId="0"/>
    <xf numFmtId="0" fontId="4" fillId="0" borderId="0"/>
    <xf numFmtId="0" fontId="15" fillId="0" borderId="0"/>
    <xf numFmtId="4" fontId="31" fillId="6" borderId="6" applyNumberFormat="0" applyProtection="0">
      <alignment vertical="center"/>
    </xf>
    <xf numFmtId="4" fontId="22" fillId="6" borderId="6" applyNumberFormat="0" applyProtection="0">
      <alignment horizontal="left" vertical="center" indent="1"/>
    </xf>
    <xf numFmtId="4" fontId="22" fillId="6" borderId="6" applyNumberFormat="0" applyProtection="0">
      <alignment horizontal="left" vertical="center" indent="1"/>
    </xf>
    <xf numFmtId="4" fontId="22" fillId="9" borderId="6" applyNumberFormat="0" applyProtection="0">
      <alignment horizontal="right" vertical="center"/>
    </xf>
    <xf numFmtId="4" fontId="22" fillId="10" borderId="6" applyNumberFormat="0" applyProtection="0">
      <alignment horizontal="right" vertical="center"/>
    </xf>
    <xf numFmtId="4" fontId="22" fillId="11" borderId="6" applyNumberFormat="0" applyProtection="0">
      <alignment horizontal="right" vertical="center"/>
    </xf>
    <xf numFmtId="4" fontId="22" fillId="12" borderId="6" applyNumberFormat="0" applyProtection="0">
      <alignment horizontal="right" vertical="center"/>
    </xf>
    <xf numFmtId="4" fontId="22" fillId="13" borderId="6" applyNumberFormat="0" applyProtection="0">
      <alignment horizontal="right" vertical="center"/>
    </xf>
    <xf numFmtId="4" fontId="22" fillId="14" borderId="6" applyNumberFormat="0" applyProtection="0">
      <alignment horizontal="right" vertical="center"/>
    </xf>
    <xf numFmtId="4" fontId="22" fillId="15" borderId="6" applyNumberFormat="0" applyProtection="0">
      <alignment horizontal="right" vertical="center"/>
    </xf>
    <xf numFmtId="4" fontId="22" fillId="16" borderId="6" applyNumberFormat="0" applyProtection="0">
      <alignment horizontal="right" vertical="center"/>
    </xf>
    <xf numFmtId="4" fontId="22" fillId="17" borderId="6" applyNumberFormat="0" applyProtection="0">
      <alignment horizontal="right" vertical="center"/>
    </xf>
    <xf numFmtId="4" fontId="27" fillId="18" borderId="6" applyNumberFormat="0" applyProtection="0">
      <alignment horizontal="left" vertical="center" indent="1"/>
    </xf>
    <xf numFmtId="4" fontId="22" fillId="19" borderId="8" applyNumberFormat="0" applyProtection="0">
      <alignment horizontal="left" vertical="center" indent="1"/>
    </xf>
    <xf numFmtId="4" fontId="6" fillId="20" borderId="0" applyNumberFormat="0" applyProtection="0">
      <alignment horizontal="left" vertical="center" indent="1"/>
    </xf>
    <xf numFmtId="4" fontId="15" fillId="19" borderId="6" applyNumberFormat="0" applyProtection="0">
      <alignment horizontal="left" vertical="center" indent="1"/>
    </xf>
    <xf numFmtId="4" fontId="15" fillId="7" borderId="6" applyNumberFormat="0" applyProtection="0">
      <alignment horizontal="left" vertical="center" indent="1"/>
    </xf>
    <xf numFmtId="0" fontId="16" fillId="21" borderId="6" applyNumberFormat="0" applyProtection="0">
      <alignment horizontal="left" vertical="center" indent="1"/>
    </xf>
    <xf numFmtId="0" fontId="16" fillId="22" borderId="6" applyNumberFormat="0" applyProtection="0">
      <alignment horizontal="left" vertical="center" indent="1"/>
    </xf>
    <xf numFmtId="0" fontId="16" fillId="23" borderId="6" applyNumberFormat="0" applyProtection="0">
      <alignment horizontal="left" vertical="center" indent="1"/>
    </xf>
    <xf numFmtId="0" fontId="30" fillId="0" borderId="0"/>
    <xf numFmtId="0" fontId="34" fillId="0" borderId="0"/>
    <xf numFmtId="4" fontId="22" fillId="8" borderId="6" applyNumberFormat="0" applyProtection="0">
      <alignment vertical="center"/>
    </xf>
    <xf numFmtId="4" fontId="31" fillId="8" borderId="6" applyNumberFormat="0" applyProtection="0">
      <alignment vertical="center"/>
    </xf>
    <xf numFmtId="4" fontId="22" fillId="8" borderId="6" applyNumberFormat="0" applyProtection="0">
      <alignment horizontal="left" vertical="center" indent="1"/>
    </xf>
    <xf numFmtId="4" fontId="31" fillId="19" borderId="6" applyNumberFormat="0" applyProtection="0">
      <alignment horizontal="right" vertical="center"/>
    </xf>
    <xf numFmtId="0" fontId="26" fillId="23" borderId="6" applyNumberFormat="0" applyProtection="0">
      <alignment horizontal="left" vertical="center" indent="1"/>
    </xf>
    <xf numFmtId="0" fontId="8" fillId="5" borderId="6" applyNumberFormat="0" applyProtection="0">
      <alignment horizontal="center" vertical="top" wrapText="1"/>
    </xf>
    <xf numFmtId="0" fontId="33" fillId="0" borderId="0" applyNumberFormat="0" applyProtection="0"/>
    <xf numFmtId="4" fontId="32" fillId="19" borderId="6" applyNumberFormat="0" applyProtection="0">
      <alignment horizontal="right" vertical="center"/>
    </xf>
    <xf numFmtId="0" fontId="3" fillId="0" borderId="0"/>
  </cellStyleXfs>
  <cellXfs count="208">
    <xf numFmtId="0" fontId="0" fillId="0" borderId="0" xfId="0"/>
    <xf numFmtId="0" fontId="7" fillId="0" borderId="0" xfId="1" applyFont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right" vertical="center"/>
    </xf>
    <xf numFmtId="4" fontId="12" fillId="0" borderId="2" xfId="1" quotePrefix="1" applyNumberFormat="1" applyFont="1" applyBorder="1" applyAlignment="1">
      <alignment horizontal="center" vertical="center" wrapText="1"/>
    </xf>
    <xf numFmtId="3" fontId="12" fillId="0" borderId="2" xfId="1" quotePrefix="1" applyNumberFormat="1" applyFont="1" applyBorder="1" applyAlignment="1">
      <alignment horizontal="center" vertical="center" wrapText="1"/>
    </xf>
    <xf numFmtId="3" fontId="13" fillId="2" borderId="2" xfId="1" applyNumberFormat="1" applyFont="1" applyFill="1" applyBorder="1" applyAlignment="1">
      <alignment horizontal="center" vertical="center" wrapText="1"/>
    </xf>
    <xf numFmtId="4" fontId="13" fillId="2" borderId="2" xfId="1" applyNumberFormat="1" applyFont="1" applyFill="1" applyBorder="1" applyAlignment="1">
      <alignment horizontal="center" vertical="center" wrapText="1"/>
    </xf>
    <xf numFmtId="4" fontId="8" fillId="0" borderId="2" xfId="1" applyNumberFormat="1" applyFont="1" applyBorder="1" applyAlignment="1">
      <alignment vertical="center" wrapText="1"/>
    </xf>
    <xf numFmtId="3" fontId="8" fillId="0" borderId="2" xfId="1" applyNumberFormat="1" applyFont="1" applyBorder="1" applyAlignment="1">
      <alignment vertical="center" wrapText="1"/>
    </xf>
    <xf numFmtId="4" fontId="8" fillId="0" borderId="2" xfId="1" applyNumberFormat="1" applyFont="1" applyBorder="1" applyAlignment="1">
      <alignment horizontal="right" vertical="center" wrapText="1"/>
    </xf>
    <xf numFmtId="4" fontId="8" fillId="3" borderId="2" xfId="1" applyNumberFormat="1" applyFont="1" applyFill="1" applyBorder="1" applyAlignment="1">
      <alignment vertical="center"/>
    </xf>
    <xf numFmtId="3" fontId="8" fillId="3" borderId="2" xfId="1" applyNumberFormat="1" applyFont="1" applyFill="1" applyBorder="1" applyAlignment="1">
      <alignment vertical="center"/>
    </xf>
    <xf numFmtId="0" fontId="8" fillId="3" borderId="3" xfId="1" applyFont="1" applyFill="1" applyBorder="1" applyAlignment="1">
      <alignment horizontal="left" vertical="center"/>
    </xf>
    <xf numFmtId="0" fontId="8" fillId="3" borderId="4" xfId="1" applyFont="1" applyFill="1" applyBorder="1" applyAlignment="1">
      <alignment vertical="center"/>
    </xf>
    <xf numFmtId="4" fontId="8" fillId="3" borderId="2" xfId="1" applyNumberFormat="1" applyFont="1" applyFill="1" applyBorder="1" applyAlignment="1">
      <alignment vertical="center" wrapText="1"/>
    </xf>
    <xf numFmtId="3" fontId="8" fillId="3" borderId="2" xfId="1" applyNumberFormat="1" applyFont="1" applyFill="1" applyBorder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 wrapText="1"/>
    </xf>
    <xf numFmtId="3" fontId="14" fillId="0" borderId="0" xfId="1" applyNumberFormat="1" applyFont="1" applyAlignment="1">
      <alignment horizontal="center" vertical="center" wrapText="1"/>
    </xf>
    <xf numFmtId="4" fontId="15" fillId="0" borderId="0" xfId="1" applyNumberFormat="1" applyFont="1"/>
    <xf numFmtId="4" fontId="12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wrapText="1"/>
    </xf>
    <xf numFmtId="4" fontId="17" fillId="0" borderId="0" xfId="0" applyNumberFormat="1" applyFont="1"/>
    <xf numFmtId="3" fontId="17" fillId="0" borderId="0" xfId="0" applyNumberFormat="1" applyFont="1"/>
    <xf numFmtId="0" fontId="6" fillId="0" borderId="0" xfId="14" applyFont="1" applyAlignment="1">
      <alignment vertical="center" wrapText="1"/>
    </xf>
    <xf numFmtId="0" fontId="30" fillId="0" borderId="0" xfId="12"/>
    <xf numFmtId="0" fontId="17" fillId="0" borderId="0" xfId="12" applyFont="1" applyAlignment="1">
      <alignment horizontal="center" vertical="center"/>
    </xf>
    <xf numFmtId="0" fontId="20" fillId="0" borderId="0" xfId="12" applyFont="1" applyAlignment="1">
      <alignment horizontal="center" vertical="center"/>
    </xf>
    <xf numFmtId="0" fontId="7" fillId="0" borderId="0" xfId="14" applyFont="1" applyAlignment="1">
      <alignment horizontal="center" vertical="center" wrapText="1"/>
    </xf>
    <xf numFmtId="0" fontId="15" fillId="0" borderId="0" xfId="14" applyFont="1" applyAlignment="1">
      <alignment vertical="center" wrapText="1"/>
    </xf>
    <xf numFmtId="4" fontId="24" fillId="0" borderId="0" xfId="8" applyNumberFormat="1" applyBorder="1">
      <alignment horizontal="right" vertical="center"/>
    </xf>
    <xf numFmtId="3" fontId="24" fillId="0" borderId="0" xfId="8" applyNumberFormat="1" applyBorder="1">
      <alignment horizontal="right" vertical="center"/>
    </xf>
    <xf numFmtId="0" fontId="16" fillId="0" borderId="0" xfId="12" applyFont="1"/>
    <xf numFmtId="0" fontId="26" fillId="0" borderId="0" xfId="12" applyFont="1"/>
    <xf numFmtId="0" fontId="26" fillId="0" borderId="0" xfId="10" quotePrefix="1" applyBorder="1">
      <alignment horizontal="left" vertical="center" wrapText="1"/>
    </xf>
    <xf numFmtId="0" fontId="24" fillId="0" borderId="0" xfId="8" applyNumberFormat="1" applyBorder="1">
      <alignment horizontal="right" vertical="center"/>
    </xf>
    <xf numFmtId="0" fontId="26" fillId="0" borderId="0" xfId="10" quotePrefix="1" applyBorder="1" applyAlignment="1">
      <alignment horizontal="left" vertical="center" wrapText="1" indent="6"/>
    </xf>
    <xf numFmtId="4" fontId="18" fillId="4" borderId="7" xfId="2" applyNumberFormat="1" applyFont="1" applyFill="1" applyBorder="1" applyAlignment="1">
      <alignment horizontal="center" vertical="center" wrapText="1" justifyLastLine="1"/>
    </xf>
    <xf numFmtId="1" fontId="19" fillId="4" borderId="4" xfId="12" applyNumberFormat="1" applyFont="1" applyFill="1" applyBorder="1" applyAlignment="1">
      <alignment horizontal="center" vertical="center"/>
    </xf>
    <xf numFmtId="0" fontId="26" fillId="0" borderId="0" xfId="10" quotePrefix="1" applyBorder="1" applyAlignment="1">
      <alignment horizontal="left" vertical="center" wrapText="1" indent="8"/>
    </xf>
    <xf numFmtId="0" fontId="17" fillId="0" borderId="0" xfId="12" applyFont="1"/>
    <xf numFmtId="0" fontId="8" fillId="0" borderId="0" xfId="2" quotePrefix="1" applyNumberFormat="1" applyFill="1" applyBorder="1">
      <alignment horizontal="left" vertical="center" indent="1"/>
    </xf>
    <xf numFmtId="0" fontId="21" fillId="0" borderId="0" xfId="12" applyFont="1"/>
    <xf numFmtId="0" fontId="8" fillId="0" borderId="0" xfId="12" applyFont="1"/>
    <xf numFmtId="0" fontId="28" fillId="0" borderId="0" xfId="12" applyFont="1"/>
    <xf numFmtId="0" fontId="23" fillId="0" borderId="0" xfId="5" quotePrefix="1" applyFill="1" applyBorder="1">
      <alignment horizontal="center" vertical="center"/>
    </xf>
    <xf numFmtId="0" fontId="21" fillId="0" borderId="0" xfId="6" quotePrefix="1" applyBorder="1" applyAlignment="1">
      <alignment horizontal="left" vertical="center" wrapText="1" indent="2" justifyLastLine="1"/>
    </xf>
    <xf numFmtId="4" fontId="27" fillId="0" borderId="0" xfId="3" applyNumberFormat="1" applyFont="1" applyFill="1" applyBorder="1">
      <alignment vertical="center"/>
    </xf>
    <xf numFmtId="3" fontId="27" fillId="0" borderId="0" xfId="3" applyNumberFormat="1" applyFont="1" applyFill="1" applyBorder="1">
      <alignment vertical="center"/>
    </xf>
    <xf numFmtId="0" fontId="26" fillId="0" borderId="0" xfId="9" quotePrefix="1" applyFont="1" applyBorder="1" applyAlignment="1">
      <alignment horizontal="left" vertical="center" wrapText="1" indent="4"/>
    </xf>
    <xf numFmtId="0" fontId="26" fillId="0" borderId="0" xfId="9" quotePrefix="1" applyFont="1" applyBorder="1">
      <alignment horizontal="left" vertical="center" wrapText="1"/>
    </xf>
    <xf numFmtId="0" fontId="21" fillId="0" borderId="0" xfId="7" quotePrefix="1" applyBorder="1" applyAlignment="1">
      <alignment horizontal="left" vertical="center" wrapText="1" indent="3"/>
    </xf>
    <xf numFmtId="0" fontId="21" fillId="0" borderId="0" xfId="7" quotePrefix="1" applyBorder="1">
      <alignment horizontal="left" vertical="center" wrapText="1"/>
    </xf>
    <xf numFmtId="4" fontId="25" fillId="0" borderId="0" xfId="8" applyNumberFormat="1" applyFont="1" applyBorder="1">
      <alignment horizontal="right" vertical="center"/>
    </xf>
    <xf numFmtId="3" fontId="25" fillId="0" borderId="0" xfId="8" applyNumberFormat="1" applyFont="1" applyBorder="1">
      <alignment horizontal="right" vertical="center"/>
    </xf>
    <xf numFmtId="0" fontId="26" fillId="0" borderId="0" xfId="10" quotePrefix="1" applyBorder="1" applyAlignment="1">
      <alignment horizontal="left" vertical="center" wrapText="1" indent="7"/>
    </xf>
    <xf numFmtId="4" fontId="12" fillId="0" borderId="0" xfId="3" applyNumberFormat="1" applyFont="1" applyFill="1" applyBorder="1">
      <alignment vertical="center"/>
    </xf>
    <xf numFmtId="0" fontId="16" fillId="0" borderId="0" xfId="2" quotePrefix="1" applyNumberFormat="1" applyFont="1" applyFill="1" applyBorder="1">
      <alignment horizontal="left" vertical="center" indent="1"/>
    </xf>
    <xf numFmtId="0" fontId="29" fillId="0" borderId="0" xfId="5" quotePrefix="1" applyFont="1" applyFill="1" applyBorder="1">
      <alignment horizontal="center" vertical="center"/>
    </xf>
    <xf numFmtId="0" fontId="24" fillId="24" borderId="0" xfId="8" applyNumberFormat="1" applyFill="1" applyBorder="1">
      <alignment horizontal="right" vertical="center"/>
    </xf>
    <xf numFmtId="3" fontId="24" fillId="24" borderId="0" xfId="8" applyNumberFormat="1" applyFill="1" applyBorder="1">
      <alignment horizontal="right" vertical="center"/>
    </xf>
    <xf numFmtId="4" fontId="7" fillId="0" borderId="0" xfId="14" applyNumberFormat="1" applyFont="1" applyAlignment="1">
      <alignment horizontal="center" vertical="center" wrapText="1"/>
    </xf>
    <xf numFmtId="4" fontId="24" fillId="24" borderId="0" xfId="8" applyNumberFormat="1" applyFill="1" applyBorder="1">
      <alignment horizontal="right" vertical="center"/>
    </xf>
    <xf numFmtId="0" fontId="26" fillId="24" borderId="0" xfId="10" quotePrefix="1" applyFill="1" applyBorder="1" applyAlignment="1">
      <alignment horizontal="left" vertical="center" wrapText="1" indent="5"/>
    </xf>
    <xf numFmtId="0" fontId="26" fillId="24" borderId="0" xfId="10" quotePrefix="1" applyFill="1" applyBorder="1">
      <alignment horizontal="left" vertical="center" wrapText="1"/>
    </xf>
    <xf numFmtId="0" fontId="26" fillId="24" borderId="0" xfId="9" quotePrefix="1" applyFont="1" applyFill="1" applyBorder="1" applyAlignment="1">
      <alignment horizontal="left" vertical="center" wrapText="1" indent="4"/>
    </xf>
    <xf numFmtId="0" fontId="26" fillId="24" borderId="0" xfId="9" quotePrefix="1" applyFont="1" applyFill="1" applyBorder="1">
      <alignment horizontal="left" vertical="center" wrapText="1"/>
    </xf>
    <xf numFmtId="0" fontId="21" fillId="24" borderId="0" xfId="7" quotePrefix="1" applyFill="1" applyBorder="1" applyAlignment="1">
      <alignment horizontal="left" vertical="center" wrapText="1" indent="3"/>
    </xf>
    <xf numFmtId="0" fontId="21" fillId="24" borderId="0" xfId="7" quotePrefix="1" applyFill="1" applyBorder="1">
      <alignment horizontal="left" vertical="center" wrapText="1"/>
    </xf>
    <xf numFmtId="4" fontId="25" fillId="24" borderId="0" xfId="8" applyNumberFormat="1" applyFont="1" applyFill="1" applyBorder="1">
      <alignment horizontal="right" vertical="center"/>
    </xf>
    <xf numFmtId="3" fontId="25" fillId="24" borderId="0" xfId="8" applyNumberFormat="1" applyFont="1" applyFill="1" applyBorder="1">
      <alignment horizontal="right" vertical="center"/>
    </xf>
    <xf numFmtId="0" fontId="21" fillId="25" borderId="0" xfId="6" quotePrefix="1" applyFill="1" applyBorder="1" applyAlignment="1">
      <alignment horizontal="left" vertical="center" wrapText="1" indent="2" justifyLastLine="1"/>
    </xf>
    <xf numFmtId="4" fontId="27" fillId="25" borderId="0" xfId="3" applyNumberFormat="1" applyFont="1" applyFill="1" applyBorder="1">
      <alignment vertical="center"/>
    </xf>
    <xf numFmtId="3" fontId="27" fillId="25" borderId="0" xfId="3" applyNumberFormat="1" applyFont="1" applyFill="1" applyBorder="1">
      <alignment vertical="center"/>
    </xf>
    <xf numFmtId="4" fontId="25" fillId="26" borderId="0" xfId="8" applyNumberFormat="1" applyFont="1" applyFill="1" applyBorder="1">
      <alignment horizontal="right" vertical="center"/>
    </xf>
    <xf numFmtId="3" fontId="25" fillId="26" borderId="0" xfId="8" applyNumberFormat="1" applyFont="1" applyFill="1" applyBorder="1">
      <alignment horizontal="right" vertical="center"/>
    </xf>
    <xf numFmtId="4" fontId="12" fillId="26" borderId="0" xfId="3" applyNumberFormat="1" applyFont="1" applyFill="1" applyBorder="1">
      <alignment vertical="center"/>
    </xf>
    <xf numFmtId="0" fontId="21" fillId="25" borderId="0" xfId="7" quotePrefix="1" applyFill="1" applyBorder="1" applyAlignment="1">
      <alignment horizontal="left" vertical="center" wrapText="1" indent="3"/>
    </xf>
    <xf numFmtId="0" fontId="21" fillId="25" borderId="0" xfId="7" quotePrefix="1" applyFill="1" applyBorder="1">
      <alignment horizontal="left" vertical="center" wrapText="1"/>
    </xf>
    <xf numFmtId="4" fontId="25" fillId="25" borderId="0" xfId="8" applyNumberFormat="1" applyFont="1" applyFill="1" applyBorder="1">
      <alignment horizontal="right" vertical="center"/>
    </xf>
    <xf numFmtId="3" fontId="25" fillId="25" borderId="0" xfId="8" applyNumberFormat="1" applyFont="1" applyFill="1" applyBorder="1">
      <alignment horizontal="right" vertical="center"/>
    </xf>
    <xf numFmtId="4" fontId="12" fillId="25" borderId="0" xfId="3" applyNumberFormat="1" applyFont="1" applyFill="1" applyBorder="1">
      <alignment vertical="center"/>
    </xf>
    <xf numFmtId="0" fontId="20" fillId="25" borderId="0" xfId="12" applyFont="1" applyFill="1" applyAlignment="1">
      <alignment horizontal="center" vertical="center"/>
    </xf>
    <xf numFmtId="0" fontId="20" fillId="26" borderId="0" xfId="12" applyFont="1" applyFill="1" applyAlignment="1">
      <alignment horizontal="center" vertical="center"/>
    </xf>
    <xf numFmtId="3" fontId="21" fillId="26" borderId="0" xfId="12" applyNumberFormat="1" applyFont="1" applyFill="1" applyAlignment="1">
      <alignment vertical="center" wrapText="1" justifyLastLine="1"/>
    </xf>
    <xf numFmtId="3" fontId="21" fillId="26" borderId="0" xfId="12" applyNumberFormat="1" applyFont="1" applyFill="1" applyAlignment="1">
      <alignment vertical="top" wrapText="1" justifyLastLine="1"/>
    </xf>
    <xf numFmtId="3" fontId="12" fillId="26" borderId="0" xfId="3" applyNumberFormat="1" applyFont="1" applyFill="1" applyBorder="1">
      <alignment vertical="center"/>
    </xf>
    <xf numFmtId="3" fontId="21" fillId="25" borderId="0" xfId="12" applyNumberFormat="1" applyFont="1" applyFill="1" applyAlignment="1">
      <alignment vertical="top" wrapText="1" justifyLastLine="1"/>
    </xf>
    <xf numFmtId="0" fontId="26" fillId="24" borderId="0" xfId="10" quotePrefix="1" applyFill="1" applyBorder="1" applyAlignment="1">
      <alignment horizontal="left" vertical="center" wrapText="1" indent="6"/>
    </xf>
    <xf numFmtId="0" fontId="26" fillId="25" borderId="0" xfId="10" quotePrefix="1" applyFill="1" applyBorder="1" applyAlignment="1">
      <alignment horizontal="left" vertical="center" wrapText="1" indent="5"/>
    </xf>
    <xf numFmtId="0" fontId="26" fillId="25" borderId="0" xfId="10" quotePrefix="1" applyFill="1" applyBorder="1">
      <alignment horizontal="left" vertical="center" wrapText="1"/>
    </xf>
    <xf numFmtId="4" fontId="36" fillId="24" borderId="0" xfId="8" applyNumberFormat="1" applyFont="1" applyFill="1" applyBorder="1">
      <alignment horizontal="right" vertical="center"/>
    </xf>
    <xf numFmtId="3" fontId="36" fillId="24" borderId="0" xfId="8" applyNumberFormat="1" applyFont="1" applyFill="1" applyBorder="1">
      <alignment horizontal="right" vertical="center"/>
    </xf>
    <xf numFmtId="4" fontId="37" fillId="25" borderId="0" xfId="8" applyNumberFormat="1" applyFont="1" applyFill="1" applyBorder="1">
      <alignment horizontal="right" vertical="center"/>
    </xf>
    <xf numFmtId="3" fontId="37" fillId="25" borderId="0" xfId="8" applyNumberFormat="1" applyFont="1" applyFill="1" applyBorder="1">
      <alignment horizontal="right" vertical="center"/>
    </xf>
    <xf numFmtId="0" fontId="21" fillId="26" borderId="0" xfId="9" quotePrefix="1" applyFill="1" applyBorder="1" applyAlignment="1">
      <alignment horizontal="left" vertical="center" wrapText="1" indent="4"/>
    </xf>
    <xf numFmtId="0" fontId="21" fillId="26" borderId="0" xfId="9" quotePrefix="1" applyFill="1" applyBorder="1">
      <alignment horizontal="left" vertical="center" wrapText="1"/>
    </xf>
    <xf numFmtId="4" fontId="24" fillId="26" borderId="0" xfId="8" applyNumberFormat="1" applyFill="1" applyBorder="1">
      <alignment horizontal="right" vertical="center"/>
    </xf>
    <xf numFmtId="4" fontId="37" fillId="25" borderId="0" xfId="8" applyNumberFormat="1" applyFont="1" applyFill="1" applyBorder="1" applyAlignment="1">
      <alignment horizontal="right"/>
    </xf>
    <xf numFmtId="4" fontId="8" fillId="27" borderId="2" xfId="1" applyNumberFormat="1" applyFont="1" applyFill="1" applyBorder="1" applyAlignment="1">
      <alignment vertical="center" wrapText="1"/>
    </xf>
    <xf numFmtId="3" fontId="8" fillId="27" borderId="2" xfId="1" applyNumberFormat="1" applyFont="1" applyFill="1" applyBorder="1" applyAlignment="1">
      <alignment vertical="center" wrapText="1"/>
    </xf>
    <xf numFmtId="3" fontId="37" fillId="0" borderId="0" xfId="8" applyNumberFormat="1" applyFont="1" applyBorder="1">
      <alignment horizontal="right" vertical="center"/>
    </xf>
    <xf numFmtId="4" fontId="26" fillId="0" borderId="0" xfId="8" applyNumberFormat="1" applyFont="1" applyBorder="1">
      <alignment horizontal="right" vertical="center"/>
    </xf>
    <xf numFmtId="3" fontId="26" fillId="24" borderId="0" xfId="8" applyNumberFormat="1" applyFont="1" applyFill="1" applyBorder="1">
      <alignment horizontal="right" vertical="center"/>
    </xf>
    <xf numFmtId="4" fontId="26" fillId="24" borderId="0" xfId="8" applyNumberFormat="1" applyFont="1" applyFill="1" applyBorder="1">
      <alignment horizontal="right" vertical="center"/>
    </xf>
    <xf numFmtId="0" fontId="26" fillId="0" borderId="0" xfId="0" applyFont="1"/>
    <xf numFmtId="0" fontId="3" fillId="0" borderId="0" xfId="46"/>
    <xf numFmtId="0" fontId="41" fillId="0" borderId="2" xfId="46" applyFont="1" applyBorder="1" applyAlignment="1">
      <alignment horizontal="center" vertical="center" wrapText="1"/>
    </xf>
    <xf numFmtId="0" fontId="12" fillId="0" borderId="2" xfId="46" applyFont="1" applyBorder="1" applyAlignment="1">
      <alignment horizontal="center" vertical="center" wrapText="1"/>
    </xf>
    <xf numFmtId="0" fontId="3" fillId="0" borderId="2" xfId="46" applyBorder="1"/>
    <xf numFmtId="0" fontId="3" fillId="0" borderId="2" xfId="46" applyBorder="1" applyAlignment="1">
      <alignment horizontal="center"/>
    </xf>
    <xf numFmtId="0" fontId="10" fillId="0" borderId="2" xfId="46" applyFont="1" applyBorder="1"/>
    <xf numFmtId="3" fontId="3" fillId="0" borderId="2" xfId="46" applyNumberFormat="1" applyBorder="1"/>
    <xf numFmtId="4" fontId="3" fillId="0" borderId="2" xfId="46" applyNumberFormat="1" applyBorder="1"/>
    <xf numFmtId="0" fontId="10" fillId="3" borderId="2" xfId="46" applyFont="1" applyFill="1" applyBorder="1" applyAlignment="1">
      <alignment horizontal="center"/>
    </xf>
    <xf numFmtId="0" fontId="10" fillId="3" borderId="2" xfId="46" applyFont="1" applyFill="1" applyBorder="1"/>
    <xf numFmtId="3" fontId="10" fillId="3" borderId="2" xfId="46" applyNumberFormat="1" applyFont="1" applyFill="1" applyBorder="1"/>
    <xf numFmtId="4" fontId="10" fillId="3" borderId="2" xfId="46" applyNumberFormat="1" applyFont="1" applyFill="1" applyBorder="1"/>
    <xf numFmtId="4" fontId="3" fillId="0" borderId="0" xfId="46" applyNumberFormat="1"/>
    <xf numFmtId="3" fontId="10" fillId="0" borderId="2" xfId="46" applyNumberFormat="1" applyFont="1" applyBorder="1"/>
    <xf numFmtId="0" fontId="10" fillId="0" borderId="2" xfId="46" applyFont="1" applyBorder="1" applyAlignment="1">
      <alignment horizontal="center"/>
    </xf>
    <xf numFmtId="4" fontId="10" fillId="0" borderId="2" xfId="46" applyNumberFormat="1" applyFont="1" applyBorder="1"/>
    <xf numFmtId="0" fontId="10" fillId="28" borderId="2" xfId="46" applyFont="1" applyFill="1" applyBorder="1" applyAlignment="1">
      <alignment horizontal="center"/>
    </xf>
    <xf numFmtId="0" fontId="10" fillId="28" borderId="2" xfId="46" applyFont="1" applyFill="1" applyBorder="1"/>
    <xf numFmtId="0" fontId="3" fillId="28" borderId="2" xfId="46" applyFill="1" applyBorder="1"/>
    <xf numFmtId="3" fontId="10" fillId="28" borderId="2" xfId="46" applyNumberFormat="1" applyFont="1" applyFill="1" applyBorder="1"/>
    <xf numFmtId="0" fontId="10" fillId="29" borderId="9" xfId="46" applyFont="1" applyFill="1" applyBorder="1" applyAlignment="1">
      <alignment vertical="center"/>
    </xf>
    <xf numFmtId="3" fontId="10" fillId="29" borderId="9" xfId="46" applyNumberFormat="1" applyFont="1" applyFill="1" applyBorder="1" applyAlignment="1">
      <alignment vertical="center"/>
    </xf>
    <xf numFmtId="4" fontId="10" fillId="29" borderId="9" xfId="46" applyNumberFormat="1" applyFont="1" applyFill="1" applyBorder="1" applyAlignment="1">
      <alignment vertical="center"/>
    </xf>
    <xf numFmtId="3" fontId="10" fillId="3" borderId="10" xfId="46" applyNumberFormat="1" applyFont="1" applyFill="1" applyBorder="1"/>
    <xf numFmtId="0" fontId="41" fillId="30" borderId="2" xfId="46" applyFont="1" applyFill="1" applyBorder="1" applyAlignment="1">
      <alignment horizontal="center" vertical="center" wrapText="1"/>
    </xf>
    <xf numFmtId="0" fontId="41" fillId="30" borderId="2" xfId="46" applyFont="1" applyFill="1" applyBorder="1" applyAlignment="1">
      <alignment horizontal="right" vertical="center" wrapText="1"/>
    </xf>
    <xf numFmtId="3" fontId="41" fillId="30" borderId="2" xfId="46" applyNumberFormat="1" applyFont="1" applyFill="1" applyBorder="1" applyAlignment="1">
      <alignment horizontal="right" vertical="center" wrapText="1"/>
    </xf>
    <xf numFmtId="4" fontId="41" fillId="30" borderId="2" xfId="46" applyNumberFormat="1" applyFont="1" applyFill="1" applyBorder="1" applyAlignment="1">
      <alignment horizontal="right" vertical="center" wrapText="1"/>
    </xf>
    <xf numFmtId="3" fontId="12" fillId="30" borderId="2" xfId="46" applyNumberFormat="1" applyFont="1" applyFill="1" applyBorder="1" applyAlignment="1">
      <alignment horizontal="right" vertical="center" wrapText="1"/>
    </xf>
    <xf numFmtId="0" fontId="42" fillId="0" borderId="2" xfId="46" applyFont="1" applyBorder="1" applyAlignment="1">
      <alignment horizontal="center" vertical="center" wrapText="1"/>
    </xf>
    <xf numFmtId="0" fontId="42" fillId="0" borderId="2" xfId="46" applyFont="1" applyBorder="1" applyAlignment="1">
      <alignment vertical="center" wrapText="1"/>
    </xf>
    <xf numFmtId="0" fontId="3" fillId="0" borderId="2" xfId="46" applyBorder="1" applyAlignment="1">
      <alignment horizontal="center" vertical="center" wrapText="1"/>
    </xf>
    <xf numFmtId="0" fontId="3" fillId="0" borderId="2" xfId="46" applyBorder="1" applyAlignment="1">
      <alignment horizontal="left" vertical="center" wrapText="1"/>
    </xf>
    <xf numFmtId="3" fontId="43" fillId="0" borderId="2" xfId="46" applyNumberFormat="1" applyFont="1" applyBorder="1" applyAlignment="1">
      <alignment horizontal="right" vertical="center" wrapText="1"/>
    </xf>
    <xf numFmtId="4" fontId="43" fillId="0" borderId="2" xfId="46" applyNumberFormat="1" applyFont="1" applyBorder="1" applyAlignment="1">
      <alignment horizontal="right" vertical="center" wrapText="1"/>
    </xf>
    <xf numFmtId="0" fontId="38" fillId="3" borderId="2" xfId="46" applyFont="1" applyFill="1" applyBorder="1" applyAlignment="1">
      <alignment horizontal="center"/>
    </xf>
    <xf numFmtId="0" fontId="44" fillId="0" borderId="2" xfId="46" applyFont="1" applyBorder="1" applyAlignment="1">
      <alignment horizontal="center"/>
    </xf>
    <xf numFmtId="0" fontId="38" fillId="0" borderId="2" xfId="46" applyFont="1" applyBorder="1" applyAlignment="1">
      <alignment horizontal="center"/>
    </xf>
    <xf numFmtId="4" fontId="10" fillId="28" borderId="2" xfId="46" applyNumberFormat="1" applyFont="1" applyFill="1" applyBorder="1"/>
    <xf numFmtId="0" fontId="2" fillId="0" borderId="2" xfId="46" applyFont="1" applyBorder="1" applyAlignment="1">
      <alignment horizontal="center"/>
    </xf>
    <xf numFmtId="3" fontId="2" fillId="0" borderId="2" xfId="46" applyNumberFormat="1" applyFont="1" applyBorder="1"/>
    <xf numFmtId="4" fontId="2" fillId="0" borderId="2" xfId="46" applyNumberFormat="1" applyFont="1" applyBorder="1"/>
    <xf numFmtId="0" fontId="3" fillId="0" borderId="0" xfId="46" applyAlignment="1">
      <alignment horizontal="center"/>
    </xf>
    <xf numFmtId="0" fontId="3" fillId="3" borderId="2" xfId="46" applyFill="1" applyBorder="1"/>
    <xf numFmtId="3" fontId="1" fillId="0" borderId="2" xfId="46" applyNumberFormat="1" applyFont="1" applyBorder="1"/>
    <xf numFmtId="4" fontId="1" fillId="0" borderId="2" xfId="46" applyNumberFormat="1" applyFont="1" applyBorder="1"/>
    <xf numFmtId="0" fontId="44" fillId="3" borderId="2" xfId="46" applyFont="1" applyFill="1" applyBorder="1" applyAlignment="1">
      <alignment horizontal="center"/>
    </xf>
    <xf numFmtId="0" fontId="1" fillId="0" borderId="2" xfId="46" applyFont="1" applyBorder="1" applyAlignment="1">
      <alignment horizontal="center"/>
    </xf>
    <xf numFmtId="0" fontId="10" fillId="0" borderId="0" xfId="46" applyFont="1"/>
    <xf numFmtId="0" fontId="1" fillId="0" borderId="2" xfId="46" applyFont="1" applyBorder="1" applyAlignment="1">
      <alignment horizontal="left" vertical="center" wrapText="1"/>
    </xf>
    <xf numFmtId="0" fontId="1" fillId="0" borderId="2" xfId="46" applyFont="1" applyBorder="1"/>
    <xf numFmtId="0" fontId="46" fillId="0" borderId="2" xfId="46" applyFont="1" applyBorder="1" applyAlignment="1">
      <alignment horizontal="center"/>
    </xf>
    <xf numFmtId="0" fontId="45" fillId="0" borderId="2" xfId="46" applyFont="1" applyBorder="1" applyAlignment="1">
      <alignment horizontal="center"/>
    </xf>
    <xf numFmtId="4" fontId="45" fillId="0" borderId="2" xfId="46" applyNumberFormat="1" applyFont="1" applyBorder="1"/>
    <xf numFmtId="4" fontId="46" fillId="0" borderId="2" xfId="46" applyNumberFormat="1" applyFont="1" applyBorder="1"/>
    <xf numFmtId="4" fontId="26" fillId="0" borderId="0" xfId="12" applyNumberFormat="1" applyFont="1"/>
    <xf numFmtId="4" fontId="16" fillId="0" borderId="0" xfId="12" applyNumberFormat="1" applyFont="1"/>
    <xf numFmtId="0" fontId="13" fillId="0" borderId="2" xfId="1" quotePrefix="1" applyFont="1" applyBorder="1" applyAlignment="1">
      <alignment horizontal="center" wrapText="1"/>
    </xf>
    <xf numFmtId="0" fontId="13" fillId="0" borderId="3" xfId="1" quotePrefix="1" applyFont="1" applyBorder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2" fillId="0" borderId="2" xfId="1" quotePrefix="1" applyFont="1" applyBorder="1" applyAlignment="1">
      <alignment horizontal="center" vertical="center" wrapText="1"/>
    </xf>
    <xf numFmtId="0" fontId="12" fillId="3" borderId="3" xfId="1" quotePrefix="1" applyFont="1" applyFill="1" applyBorder="1" applyAlignment="1">
      <alignment horizontal="left" wrapText="1"/>
    </xf>
    <xf numFmtId="0" fontId="12" fillId="3" borderId="4" xfId="1" quotePrefix="1" applyFont="1" applyFill="1" applyBorder="1" applyAlignment="1">
      <alignment horizontal="left" wrapText="1"/>
    </xf>
    <xf numFmtId="0" fontId="12" fillId="3" borderId="5" xfId="1" quotePrefix="1" applyFont="1" applyFill="1" applyBorder="1" applyAlignment="1">
      <alignment horizontal="left" wrapText="1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0" fontId="8" fillId="3" borderId="3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>
      <alignment vertical="center" wrapText="1"/>
    </xf>
    <xf numFmtId="0" fontId="8" fillId="3" borderId="4" xfId="1" applyFont="1" applyFill="1" applyBorder="1" applyAlignment="1">
      <alignment vertical="center"/>
    </xf>
    <xf numFmtId="0" fontId="8" fillId="0" borderId="3" xfId="1" quotePrefix="1" applyFont="1" applyBorder="1" applyAlignment="1">
      <alignment horizontal="left" vertical="center" wrapText="1"/>
    </xf>
    <xf numFmtId="0" fontId="8" fillId="3" borderId="3" xfId="1" quotePrefix="1" applyFont="1" applyFill="1" applyBorder="1" applyAlignment="1">
      <alignment horizontal="left" vertical="center" wrapText="1"/>
    </xf>
    <xf numFmtId="0" fontId="13" fillId="0" borderId="3" xfId="1" quotePrefix="1" applyFont="1" applyBorder="1" applyAlignment="1">
      <alignment horizontal="center" vertical="center" wrapText="1"/>
    </xf>
    <xf numFmtId="0" fontId="13" fillId="0" borderId="4" xfId="1" quotePrefix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 wrapText="1"/>
    </xf>
    <xf numFmtId="0" fontId="16" fillId="0" borderId="4" xfId="1" applyFont="1" applyBorder="1" applyAlignment="1">
      <alignment vertical="center" wrapText="1"/>
    </xf>
    <xf numFmtId="0" fontId="8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2" fillId="3" borderId="2" xfId="1" quotePrefix="1" applyFont="1" applyFill="1" applyBorder="1" applyAlignment="1">
      <alignment horizontal="left" vertical="center" wrapText="1"/>
    </xf>
    <xf numFmtId="3" fontId="19" fillId="4" borderId="4" xfId="12" applyNumberFormat="1" applyFont="1" applyFill="1" applyBorder="1" applyAlignment="1">
      <alignment horizontal="center" vertical="center" wrapText="1" justifyLastLine="1"/>
    </xf>
    <xf numFmtId="3" fontId="18" fillId="4" borderId="4" xfId="12" applyNumberFormat="1" applyFont="1" applyFill="1" applyBorder="1" applyAlignment="1">
      <alignment horizontal="center" vertical="center" wrapText="1" justifyLastLine="1"/>
    </xf>
    <xf numFmtId="0" fontId="6" fillId="0" borderId="0" xfId="14" applyFont="1" applyAlignment="1">
      <alignment horizontal="center" vertical="center" wrapText="1"/>
    </xf>
    <xf numFmtId="0" fontId="10" fillId="0" borderId="0" xfId="46" applyFont="1" applyAlignment="1">
      <alignment horizontal="center" vertical="center"/>
    </xf>
    <xf numFmtId="0" fontId="39" fillId="0" borderId="3" xfId="46" applyFont="1" applyBorder="1" applyAlignment="1">
      <alignment horizontal="center"/>
    </xf>
    <xf numFmtId="0" fontId="39" fillId="0" borderId="4" xfId="46" applyFont="1" applyBorder="1" applyAlignment="1">
      <alignment horizontal="center"/>
    </xf>
    <xf numFmtId="0" fontId="39" fillId="0" borderId="5" xfId="46" applyFont="1" applyBorder="1" applyAlignment="1">
      <alignment horizontal="center"/>
    </xf>
    <xf numFmtId="0" fontId="40" fillId="0" borderId="0" xfId="46" applyFont="1" applyAlignment="1">
      <alignment horizontal="center"/>
    </xf>
  </cellXfs>
  <cellStyles count="47">
    <cellStyle name="Normal 2" xfId="12" xr:uid="{00000000-0005-0000-0000-000000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4" xfId="46" xr:uid="{00000000-0005-0000-0000-000005000000}"/>
    <cellStyle name="Obično_List4" xfId="15" xr:uid="{00000000-0005-0000-0000-000006000000}"/>
    <cellStyle name="SAPBEXaggData" xfId="3" xr:uid="{00000000-0005-0000-0000-000007000000}"/>
    <cellStyle name="SAPBEXaggDataEmph" xfId="16" xr:uid="{00000000-0005-0000-0000-000008000000}"/>
    <cellStyle name="SAPBEXaggItem" xfId="17" xr:uid="{00000000-0005-0000-0000-000009000000}"/>
    <cellStyle name="SAPBEXaggItemX" xfId="18" xr:uid="{00000000-0005-0000-0000-00000A000000}"/>
    <cellStyle name="SAPBEXchaText" xfId="2" xr:uid="{00000000-0005-0000-0000-00000B000000}"/>
    <cellStyle name="SAPBEXexcBad7" xfId="19" xr:uid="{00000000-0005-0000-0000-00000C000000}"/>
    <cellStyle name="SAPBEXexcBad8" xfId="20" xr:uid="{00000000-0005-0000-0000-00000D000000}"/>
    <cellStyle name="SAPBEXexcBad9" xfId="21" xr:uid="{00000000-0005-0000-0000-00000E000000}"/>
    <cellStyle name="SAPBEXexcCritical4" xfId="22" xr:uid="{00000000-0005-0000-0000-00000F000000}"/>
    <cellStyle name="SAPBEXexcCritical5" xfId="23" xr:uid="{00000000-0005-0000-0000-000010000000}"/>
    <cellStyle name="SAPBEXexcCritical6" xfId="24" xr:uid="{00000000-0005-0000-0000-000011000000}"/>
    <cellStyle name="SAPBEXexcGood1" xfId="25" xr:uid="{00000000-0005-0000-0000-000012000000}"/>
    <cellStyle name="SAPBEXexcGood2" xfId="26" xr:uid="{00000000-0005-0000-0000-000013000000}"/>
    <cellStyle name="SAPBEXexcGood3" xfId="27" xr:uid="{00000000-0005-0000-0000-000014000000}"/>
    <cellStyle name="SAPBEXfilterDrill" xfId="28" xr:uid="{00000000-0005-0000-0000-000015000000}"/>
    <cellStyle name="SAPBEXfilterItem" xfId="29" xr:uid="{00000000-0005-0000-0000-000016000000}"/>
    <cellStyle name="SAPBEXfilterText" xfId="30" xr:uid="{00000000-0005-0000-0000-000017000000}"/>
    <cellStyle name="SAPBEXformats" xfId="5" xr:uid="{00000000-0005-0000-0000-000018000000}"/>
    <cellStyle name="SAPBEXheaderItem" xfId="31" xr:uid="{00000000-0005-0000-0000-000019000000}"/>
    <cellStyle name="SAPBEXheaderText" xfId="32" xr:uid="{00000000-0005-0000-0000-00001A000000}"/>
    <cellStyle name="SAPBEXHLevel0" xfId="6" xr:uid="{00000000-0005-0000-0000-00001B000000}"/>
    <cellStyle name="SAPBEXHLevel0X" xfId="4" xr:uid="{00000000-0005-0000-0000-00001C000000}"/>
    <cellStyle name="SAPBEXHLevel1" xfId="7" xr:uid="{00000000-0005-0000-0000-00001D000000}"/>
    <cellStyle name="SAPBEXHLevel1X" xfId="33" xr:uid="{00000000-0005-0000-0000-00001E000000}"/>
    <cellStyle name="SAPBEXHLevel2" xfId="9" xr:uid="{00000000-0005-0000-0000-00001F000000}"/>
    <cellStyle name="SAPBEXHLevel2X" xfId="34" xr:uid="{00000000-0005-0000-0000-000020000000}"/>
    <cellStyle name="SAPBEXHLevel3" xfId="10" xr:uid="{00000000-0005-0000-0000-000021000000}"/>
    <cellStyle name="SAPBEXHLevel3X" xfId="35" xr:uid="{00000000-0005-0000-0000-000022000000}"/>
    <cellStyle name="SAPBEXinputData" xfId="36" xr:uid="{00000000-0005-0000-0000-000023000000}"/>
    <cellStyle name="SAPBEXinputData 2" xfId="37" xr:uid="{00000000-0005-0000-0000-000024000000}"/>
    <cellStyle name="SAPBEXresData" xfId="38" xr:uid="{00000000-0005-0000-0000-000025000000}"/>
    <cellStyle name="SAPBEXresDataEmph" xfId="39" xr:uid="{00000000-0005-0000-0000-000026000000}"/>
    <cellStyle name="SAPBEXresItem" xfId="11" xr:uid="{00000000-0005-0000-0000-000027000000}"/>
    <cellStyle name="SAPBEXresItemX" xfId="40" xr:uid="{00000000-0005-0000-0000-000028000000}"/>
    <cellStyle name="SAPBEXstdData" xfId="8" xr:uid="{00000000-0005-0000-0000-000029000000}"/>
    <cellStyle name="SAPBEXstdDataEmph" xfId="41" xr:uid="{00000000-0005-0000-0000-00002A000000}"/>
    <cellStyle name="SAPBEXstdItem" xfId="42" xr:uid="{00000000-0005-0000-0000-00002B000000}"/>
    <cellStyle name="SAPBEXstdItemX" xfId="43" xr:uid="{00000000-0005-0000-0000-00002C000000}"/>
    <cellStyle name="SAPBEXtitle" xfId="44" xr:uid="{00000000-0005-0000-0000-00002D000000}"/>
    <cellStyle name="SAPBEXundefined" xfId="45" xr:uid="{00000000-0005-0000-0000-00002E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S27" sqref="S27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19" max="19" width="14.42578125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78" t="s">
        <v>585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78" t="s">
        <v>0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78" t="s">
        <v>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79" t="s">
        <v>2</v>
      </c>
      <c r="B7" s="179"/>
      <c r="C7" s="179"/>
      <c r="D7" s="179"/>
      <c r="E7" s="179"/>
      <c r="F7" s="7"/>
      <c r="G7" s="8"/>
      <c r="H7" s="8"/>
      <c r="I7" s="9"/>
      <c r="J7" s="10"/>
      <c r="K7" s="10"/>
    </row>
    <row r="8" spans="1:11" ht="38.25" x14ac:dyDescent="0.25">
      <c r="A8" s="180" t="s">
        <v>3</v>
      </c>
      <c r="B8" s="180"/>
      <c r="C8" s="180"/>
      <c r="D8" s="180"/>
      <c r="E8" s="180"/>
      <c r="F8" s="11" t="s">
        <v>552</v>
      </c>
      <c r="G8" s="12" t="s">
        <v>554</v>
      </c>
      <c r="H8" s="12" t="s">
        <v>555</v>
      </c>
      <c r="I8" s="11" t="s">
        <v>556</v>
      </c>
      <c r="J8" s="11" t="s">
        <v>4</v>
      </c>
      <c r="K8" s="11" t="s">
        <v>5</v>
      </c>
    </row>
    <row r="9" spans="1:11" x14ac:dyDescent="0.25">
      <c r="A9" s="176">
        <v>1</v>
      </c>
      <c r="B9" s="176"/>
      <c r="C9" s="176"/>
      <c r="D9" s="176"/>
      <c r="E9" s="177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84" t="s">
        <v>8</v>
      </c>
      <c r="B10" s="185"/>
      <c r="C10" s="185"/>
      <c r="D10" s="185"/>
      <c r="E10" s="186"/>
      <c r="F10" s="15">
        <f>+'A.1 PRIHODI EK'!C11</f>
        <v>3240872.0200000005</v>
      </c>
      <c r="G10" s="16">
        <f>+'A.1 PRIHODI EK'!D10</f>
        <v>8517720</v>
      </c>
      <c r="H10" s="16">
        <f>+'A.1 PRIHODI EK'!E10</f>
        <v>8701671</v>
      </c>
      <c r="I10" s="15">
        <f>+'A.1 PRIHODI EK'!F11</f>
        <v>3678976.23</v>
      </c>
      <c r="J10" s="17">
        <f t="shared" ref="J10:J16" si="0">+I10/F10*100</f>
        <v>113.51809658932473</v>
      </c>
      <c r="K10" s="17">
        <f t="shared" ref="K10:K16" si="1">+I10/H10*100</f>
        <v>42.278962626833398</v>
      </c>
    </row>
    <row r="11" spans="1:11" x14ac:dyDescent="0.25">
      <c r="A11" s="187" t="s">
        <v>9</v>
      </c>
      <c r="B11" s="186"/>
      <c r="C11" s="186"/>
      <c r="D11" s="186"/>
      <c r="E11" s="186"/>
      <c r="F11" s="15">
        <f>+'A.1 PRIHODI EK'!C70</f>
        <v>404.98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>
        <f t="shared" si="0"/>
        <v>0</v>
      </c>
      <c r="K11" s="17" t="e">
        <f t="shared" si="1"/>
        <v>#DIV/0!</v>
      </c>
    </row>
    <row r="12" spans="1:11" x14ac:dyDescent="0.25">
      <c r="A12" s="188" t="s">
        <v>10</v>
      </c>
      <c r="B12" s="189"/>
      <c r="C12" s="189"/>
      <c r="D12" s="189"/>
      <c r="E12" s="190"/>
      <c r="F12" s="18">
        <f>F10+F11</f>
        <v>3241277.0000000005</v>
      </c>
      <c r="G12" s="19">
        <f>G10+G11</f>
        <v>8517720</v>
      </c>
      <c r="H12" s="19">
        <f>H10+H11</f>
        <v>8701671</v>
      </c>
      <c r="I12" s="18">
        <f>I10+I11</f>
        <v>3678976.23</v>
      </c>
      <c r="J12" s="18">
        <f t="shared" si="0"/>
        <v>113.50391311819384</v>
      </c>
      <c r="K12" s="18">
        <f t="shared" si="1"/>
        <v>42.278962626833398</v>
      </c>
    </row>
    <row r="13" spans="1:11" x14ac:dyDescent="0.25">
      <c r="A13" s="191" t="s">
        <v>11</v>
      </c>
      <c r="B13" s="185"/>
      <c r="C13" s="185"/>
      <c r="D13" s="185"/>
      <c r="E13" s="185"/>
      <c r="F13" s="15">
        <f>+'A.1 RASHODI EK'!C10</f>
        <v>3777937.8699999996</v>
      </c>
      <c r="G13" s="16">
        <f>+'A.1 RASHODI EK'!D10</f>
        <v>8462294</v>
      </c>
      <c r="H13" s="16">
        <f>+'A.1 RASHODI EK'!E10</f>
        <v>8835591</v>
      </c>
      <c r="I13" s="15">
        <f>+'A.1 RASHODI EK'!F10</f>
        <v>3891712.1599999997</v>
      </c>
      <c r="J13" s="17">
        <f t="shared" si="0"/>
        <v>103.01154476105769</v>
      </c>
      <c r="K13" s="17">
        <f t="shared" si="1"/>
        <v>44.045861335138753</v>
      </c>
    </row>
    <row r="14" spans="1:11" x14ac:dyDescent="0.25">
      <c r="A14" s="187" t="s">
        <v>12</v>
      </c>
      <c r="B14" s="186"/>
      <c r="C14" s="186"/>
      <c r="D14" s="186"/>
      <c r="E14" s="186"/>
      <c r="F14" s="15">
        <f>+'A.1 RASHODI EK'!C113</f>
        <v>72190.28</v>
      </c>
      <c r="G14" s="16">
        <f>+'A.1 RASHODI EK'!D113</f>
        <v>91859</v>
      </c>
      <c r="H14" s="16">
        <f>+'A.1 RASHODI EK'!E113</f>
        <v>819613</v>
      </c>
      <c r="I14" s="15">
        <f>+'A.1 RASHODI EK'!F113</f>
        <v>149439.91</v>
      </c>
      <c r="J14" s="17">
        <f t="shared" si="0"/>
        <v>207.00835347916646</v>
      </c>
      <c r="K14" s="17">
        <f t="shared" si="1"/>
        <v>18.232984347490827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3850128.1499999994</v>
      </c>
      <c r="G15" s="19">
        <f>G13+G14</f>
        <v>8554153</v>
      </c>
      <c r="H15" s="19">
        <f>H13+H14</f>
        <v>9655204</v>
      </c>
      <c r="I15" s="18">
        <f>I13+I14</f>
        <v>4041152.07</v>
      </c>
      <c r="J15" s="18">
        <f t="shared" si="0"/>
        <v>104.9614951128315</v>
      </c>
      <c r="K15" s="18">
        <f t="shared" si="1"/>
        <v>41.854652371922953</v>
      </c>
    </row>
    <row r="16" spans="1:11" x14ac:dyDescent="0.25">
      <c r="A16" s="192" t="s">
        <v>14</v>
      </c>
      <c r="B16" s="189"/>
      <c r="C16" s="189"/>
      <c r="D16" s="189"/>
      <c r="E16" s="189"/>
      <c r="F16" s="22">
        <f>F12-F15</f>
        <v>-608851.14999999898</v>
      </c>
      <c r="G16" s="23">
        <f>G12-G15</f>
        <v>-36433</v>
      </c>
      <c r="H16" s="23">
        <f>H12-H15</f>
        <v>-953533</v>
      </c>
      <c r="I16" s="22">
        <f>I12-I15</f>
        <v>-362175.83999999985</v>
      </c>
      <c r="J16" s="18">
        <f t="shared" si="0"/>
        <v>59.48512046006654</v>
      </c>
      <c r="K16" s="18">
        <f t="shared" si="1"/>
        <v>37.982517647527651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79" t="s">
        <v>15</v>
      </c>
      <c r="B18" s="179"/>
      <c r="C18" s="179"/>
      <c r="D18" s="179"/>
      <c r="E18" s="179"/>
      <c r="F18" s="25"/>
      <c r="G18" s="26"/>
      <c r="H18" s="26"/>
      <c r="I18" s="25"/>
      <c r="J18" s="27"/>
      <c r="K18" s="27"/>
    </row>
    <row r="19" spans="1:11" ht="38.25" x14ac:dyDescent="0.25">
      <c r="A19" s="180" t="s">
        <v>3</v>
      </c>
      <c r="B19" s="180"/>
      <c r="C19" s="180"/>
      <c r="D19" s="180"/>
      <c r="E19" s="180"/>
      <c r="F19" s="11" t="s">
        <v>552</v>
      </c>
      <c r="G19" s="12" t="s">
        <v>554</v>
      </c>
      <c r="H19" s="12" t="s">
        <v>555</v>
      </c>
      <c r="I19" s="11" t="s">
        <v>556</v>
      </c>
      <c r="J19" s="28" t="s">
        <v>4</v>
      </c>
      <c r="K19" s="28" t="s">
        <v>5</v>
      </c>
    </row>
    <row r="20" spans="1:11" x14ac:dyDescent="0.25">
      <c r="A20" s="193">
        <v>1</v>
      </c>
      <c r="B20" s="194"/>
      <c r="C20" s="194"/>
      <c r="D20" s="194"/>
      <c r="E20" s="194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84" t="s">
        <v>16</v>
      </c>
      <c r="B21" s="195"/>
      <c r="C21" s="195"/>
      <c r="D21" s="195"/>
      <c r="E21" s="195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84" t="s">
        <v>17</v>
      </c>
      <c r="B22" s="196"/>
      <c r="C22" s="196"/>
      <c r="D22" s="196"/>
      <c r="E22" s="196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81" t="s">
        <v>18</v>
      </c>
      <c r="B23" s="182"/>
      <c r="C23" s="182"/>
      <c r="D23" s="182"/>
      <c r="E23" s="183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84" t="s">
        <v>19</v>
      </c>
      <c r="B24" s="196"/>
      <c r="C24" s="196"/>
      <c r="D24" s="196"/>
      <c r="E24" s="196"/>
      <c r="F24" s="112">
        <v>2464350.92</v>
      </c>
      <c r="G24" s="113">
        <v>2156175</v>
      </c>
      <c r="H24" s="113">
        <v>2156175</v>
      </c>
      <c r="I24" s="15">
        <v>2589995.13</v>
      </c>
      <c r="J24" s="17">
        <f t="shared" si="2"/>
        <v>105.09847071617544</v>
      </c>
      <c r="K24" s="17">
        <f t="shared" si="3"/>
        <v>120.11989425719153</v>
      </c>
    </row>
    <row r="25" spans="1:11" x14ac:dyDescent="0.25">
      <c r="A25" s="184" t="s">
        <v>20</v>
      </c>
      <c r="B25" s="196"/>
      <c r="C25" s="196"/>
      <c r="D25" s="196"/>
      <c r="E25" s="196"/>
      <c r="F25" s="112">
        <v>-1855499.77</v>
      </c>
      <c r="G25" s="113">
        <v>-2119742</v>
      </c>
      <c r="H25" s="113">
        <v>-1202642</v>
      </c>
      <c r="I25" s="112">
        <v>-2227819.29</v>
      </c>
      <c r="J25" s="17">
        <f t="shared" si="2"/>
        <v>120.06572708979641</v>
      </c>
      <c r="K25" s="17">
        <f t="shared" si="3"/>
        <v>185.24376248293342</v>
      </c>
    </row>
    <row r="26" spans="1:11" x14ac:dyDescent="0.25">
      <c r="A26" s="181" t="s">
        <v>21</v>
      </c>
      <c r="B26" s="182"/>
      <c r="C26" s="182"/>
      <c r="D26" s="182"/>
      <c r="E26" s="183"/>
      <c r="F26" s="18">
        <f>+F23+F24+F25</f>
        <v>608851.14999999991</v>
      </c>
      <c r="G26" s="23">
        <f>+G23+G24+G25</f>
        <v>36433</v>
      </c>
      <c r="H26" s="23">
        <f>+H23+H24+H25</f>
        <v>953533</v>
      </c>
      <c r="I26" s="18">
        <v>362175.84</v>
      </c>
      <c r="J26" s="18">
        <f t="shared" si="2"/>
        <v>59.48512046006649</v>
      </c>
      <c r="K26" s="18">
        <f t="shared" si="3"/>
        <v>37.982517647527672</v>
      </c>
    </row>
    <row r="27" spans="1:11" x14ac:dyDescent="0.25">
      <c r="A27" s="199" t="s">
        <v>22</v>
      </c>
      <c r="B27" s="199"/>
      <c r="C27" s="199"/>
      <c r="D27" s="199"/>
      <c r="E27" s="199"/>
      <c r="F27" s="22">
        <f>+F16+F26</f>
        <v>9.3132257461547852E-10</v>
      </c>
      <c r="G27" s="23">
        <f>+G16+G26</f>
        <v>0</v>
      </c>
      <c r="H27" s="23">
        <f>+H16+H26</f>
        <v>0</v>
      </c>
      <c r="I27" s="22">
        <f>+I16+I26</f>
        <v>0</v>
      </c>
      <c r="J27" s="18">
        <f t="shared" si="2"/>
        <v>0</v>
      </c>
      <c r="K27" s="18" t="e">
        <f t="shared" si="3"/>
        <v>#DIV/0!</v>
      </c>
    </row>
    <row r="29" spans="1:11" ht="23.25" customHeight="1" x14ac:dyDescent="0.25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</row>
    <row r="30" spans="1:11" ht="20.25" customHeight="1" x14ac:dyDescent="0.25">
      <c r="A30" s="197" t="s">
        <v>557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</row>
    <row r="31" spans="1:11" ht="38.25" customHeight="1" x14ac:dyDescent="0.25">
      <c r="A31" s="197" t="s">
        <v>551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</row>
    <row r="32" spans="1:11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197"/>
    </row>
    <row r="33" spans="1:11" ht="31.5" customHeight="1" x14ac:dyDescent="0.25">
      <c r="A33" s="198" t="s">
        <v>558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70" sqref="F70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202" t="s">
        <v>0</v>
      </c>
      <c r="B1" s="202"/>
      <c r="C1" s="202"/>
      <c r="D1" s="202"/>
      <c r="E1" s="202"/>
      <c r="F1" s="202"/>
      <c r="G1" s="202"/>
      <c r="H1" s="202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202" t="s">
        <v>23</v>
      </c>
      <c r="B3" s="202"/>
      <c r="C3" s="202"/>
      <c r="D3" s="202"/>
      <c r="E3" s="202"/>
      <c r="F3" s="202"/>
      <c r="G3" s="202"/>
      <c r="H3" s="202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2" t="s">
        <v>24</v>
      </c>
      <c r="B5" s="202"/>
      <c r="C5" s="202"/>
      <c r="D5" s="202"/>
      <c r="E5" s="202"/>
      <c r="F5" s="202"/>
      <c r="G5" s="202"/>
      <c r="H5" s="20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1" t="s">
        <v>3</v>
      </c>
      <c r="B7" s="201"/>
      <c r="C7" s="50" t="s">
        <v>553</v>
      </c>
      <c r="D7" s="50" t="s">
        <v>559</v>
      </c>
      <c r="E7" s="50" t="s">
        <v>560</v>
      </c>
      <c r="F7" s="50" t="s">
        <v>561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0">
        <v>1</v>
      </c>
      <c r="B8" s="20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3241277.0000000005</v>
      </c>
      <c r="D10" s="99">
        <f>+D11+D70</f>
        <v>8517720</v>
      </c>
      <c r="E10" s="99">
        <f>+E11+E70</f>
        <v>8701671</v>
      </c>
      <c r="F10" s="89">
        <f>+F11+F70</f>
        <v>3678976.23</v>
      </c>
      <c r="G10" s="89">
        <f>+F10/C10*100</f>
        <v>113.50391311819384</v>
      </c>
      <c r="H10" s="89">
        <f>+F10/E10*100</f>
        <v>42.278962626833398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3240872.0200000005</v>
      </c>
      <c r="D11" s="93">
        <f>+D12+D34+D45+D51+D58+D65</f>
        <v>8517720</v>
      </c>
      <c r="E11" s="93">
        <f>+E12+E34+E45+E51+E58+E65</f>
        <v>8701671</v>
      </c>
      <c r="F11" s="92">
        <f>+F12+F34+F45+F51+F58+F65</f>
        <v>3678976.23</v>
      </c>
      <c r="G11" s="94">
        <f>+F11/C11*100</f>
        <v>113.51809658932473</v>
      </c>
      <c r="H11" s="94">
        <f>+F11/E11*100</f>
        <v>42.278962626833398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153173.40000000002</v>
      </c>
      <c r="D12" s="44">
        <v>27480</v>
      </c>
      <c r="E12" s="44">
        <v>206831</v>
      </c>
      <c r="F12" s="75">
        <f>+F13+F15+F20+F23+F26+F29</f>
        <v>156690.45000000001</v>
      </c>
      <c r="G12" s="75">
        <f>+F12/C12*100</f>
        <v>102.29612321721655</v>
      </c>
      <c r="H12" s="75">
        <f>+F12/E12*100</f>
        <v>75.757720070975836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42503.57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2"/>
      <c r="E14" s="72"/>
      <c r="F14" s="43">
        <v>42503.57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7970</v>
      </c>
      <c r="D15" s="73"/>
      <c r="E15" s="73"/>
      <c r="F15" s="75">
        <f>SUM(F16:F19)</f>
        <v>2450</v>
      </c>
      <c r="G15" s="75">
        <f t="shared" si="0"/>
        <v>30.740276035131743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2"/>
      <c r="E17" s="72"/>
      <c r="F17" s="48"/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7970</v>
      </c>
      <c r="D18" s="72"/>
      <c r="E18" s="72"/>
      <c r="F18" s="43">
        <v>2450</v>
      </c>
      <c r="G18" s="43">
        <f t="shared" si="0"/>
        <v>30.740276035131743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2"/>
      <c r="E21" s="72"/>
      <c r="F21" s="43"/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2"/>
      <c r="E22" s="72"/>
      <c r="F22" s="48"/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660</v>
      </c>
      <c r="D23" s="73"/>
      <c r="E23" s="73"/>
      <c r="F23" s="75">
        <f>+F24+F25</f>
        <v>0</v>
      </c>
      <c r="G23" s="75">
        <f t="shared" si="0"/>
        <v>0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660</v>
      </c>
      <c r="D24" s="72"/>
      <c r="E24" s="72"/>
      <c r="F24" s="43"/>
      <c r="G24" s="43">
        <f t="shared" si="0"/>
        <v>0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2"/>
      <c r="E25" s="72"/>
      <c r="F25" s="43"/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144543.40000000002</v>
      </c>
      <c r="D29" s="73"/>
      <c r="E29" s="73"/>
      <c r="F29" s="75">
        <f>SUM(F30:F33)</f>
        <v>111736.88</v>
      </c>
      <c r="G29" s="75">
        <f t="shared" si="0"/>
        <v>77.303342802231015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12949.89</v>
      </c>
      <c r="D30" s="73"/>
      <c r="E30" s="73"/>
      <c r="F30" s="43">
        <v>50120.88</v>
      </c>
      <c r="G30" s="43">
        <f t="shared" si="0"/>
        <v>387.03710996772946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3"/>
      <c r="E31" s="73"/>
      <c r="F31" s="43"/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131593.51</v>
      </c>
      <c r="D32" s="73"/>
      <c r="E32" s="73"/>
      <c r="F32" s="43">
        <v>61616</v>
      </c>
      <c r="G32" s="43">
        <f t="shared" si="0"/>
        <v>46.822977820106779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3"/>
      <c r="E33" s="73"/>
      <c r="F33" s="43"/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75.790000000000006</v>
      </c>
      <c r="D34" s="44"/>
      <c r="E34" s="44"/>
      <c r="F34" s="75">
        <f>+F35+F42</f>
        <v>100.67</v>
      </c>
      <c r="G34" s="75">
        <f>+F34/C34*100</f>
        <v>132.82754980868188</v>
      </c>
      <c r="H34" s="75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75.790000000000006</v>
      </c>
      <c r="D35" s="73"/>
      <c r="E35" s="73"/>
      <c r="F35" s="75">
        <f>SUM(F36:F41)</f>
        <v>100.67</v>
      </c>
      <c r="G35" s="75">
        <f t="shared" si="0"/>
        <v>132.82754980868188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75.790000000000006</v>
      </c>
      <c r="D36" s="73"/>
      <c r="E36" s="73"/>
      <c r="F36" s="43">
        <v>100.67</v>
      </c>
      <c r="G36" s="43">
        <f t="shared" si="0"/>
        <v>132.82754980868188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3"/>
      <c r="E37" s="73"/>
      <c r="F37" s="43"/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3"/>
      <c r="E38" s="73"/>
      <c r="F38" s="43"/>
      <c r="G38" s="43" t="e">
        <f t="shared" si="0"/>
        <v>#DIV/0!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3"/>
      <c r="E39" s="73"/>
      <c r="F39" s="43"/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3"/>
      <c r="E44" s="73"/>
      <c r="F44" s="43"/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48079.48</v>
      </c>
      <c r="D45" s="44">
        <v>932953</v>
      </c>
      <c r="E45" s="44">
        <v>932953</v>
      </c>
      <c r="F45" s="75">
        <f>+F46+F48</f>
        <v>112421.33999999997</v>
      </c>
      <c r="G45" s="75">
        <f>+F45/C45*100</f>
        <v>233.82395150696297</v>
      </c>
      <c r="H45" s="75">
        <f>+F45/E45*100</f>
        <v>12.0500539684207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48079.48</v>
      </c>
      <c r="D48" s="73"/>
      <c r="E48" s="73"/>
      <c r="F48" s="75">
        <f>+F49+F50</f>
        <v>112421.33999999997</v>
      </c>
      <c r="G48" s="75">
        <f t="shared" si="0"/>
        <v>233.82395150696297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48079.48</v>
      </c>
      <c r="D50" s="73"/>
      <c r="E50" s="73"/>
      <c r="F50" s="43">
        <v>112421.33999999997</v>
      </c>
      <c r="G50" s="43">
        <f t="shared" si="0"/>
        <v>233.82395150696297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87605.11</v>
      </c>
      <c r="D51" s="44">
        <v>215554</v>
      </c>
      <c r="E51" s="44">
        <v>220154</v>
      </c>
      <c r="F51" s="75">
        <f>+F52+F55</f>
        <v>81169.72</v>
      </c>
      <c r="G51" s="75">
        <f>+F51/C51*100</f>
        <v>92.654092894809452</v>
      </c>
      <c r="H51" s="75">
        <f>+F51/E51*100</f>
        <v>36.869518609700485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71682.45</v>
      </c>
      <c r="D52" s="73"/>
      <c r="E52" s="73"/>
      <c r="F52" s="75">
        <f>+F53+F54</f>
        <v>76569.72</v>
      </c>
      <c r="G52" s="75">
        <f t="shared" si="0"/>
        <v>106.81794497816412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268.27</v>
      </c>
      <c r="D53" s="73"/>
      <c r="E53" s="73"/>
      <c r="F53" s="43">
        <v>348.62</v>
      </c>
      <c r="G53" s="43">
        <f t="shared" si="0"/>
        <v>129.95116859879974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71414.179999999993</v>
      </c>
      <c r="D54" s="73"/>
      <c r="E54" s="73"/>
      <c r="F54" s="43">
        <v>76221.100000000006</v>
      </c>
      <c r="G54" s="43">
        <f t="shared" si="0"/>
        <v>106.73104417077954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15922.66</v>
      </c>
      <c r="D55" s="73"/>
      <c r="E55" s="73"/>
      <c r="F55" s="75">
        <f>+F56+F57</f>
        <v>4600</v>
      </c>
      <c r="G55" s="75">
        <f t="shared" si="0"/>
        <v>28.889645323080444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15922.66</v>
      </c>
      <c r="D56" s="73"/>
      <c r="E56" s="73"/>
      <c r="F56" s="43">
        <v>4600</v>
      </c>
      <c r="G56" s="43">
        <f t="shared" si="0"/>
        <v>28.889645323080444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3"/>
      <c r="E57" s="73"/>
      <c r="F57" s="43"/>
      <c r="G57" s="43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531</v>
      </c>
      <c r="C58" s="75">
        <f>+C59+C63</f>
        <v>2951938.24</v>
      </c>
      <c r="D58" s="44">
        <v>7341733</v>
      </c>
      <c r="E58" s="44">
        <v>7341733</v>
      </c>
      <c r="F58" s="75">
        <f>+F59+F63</f>
        <v>3327358.23</v>
      </c>
      <c r="G58" s="75">
        <f>+F58/C58*100</f>
        <v>112.71774540919934</v>
      </c>
      <c r="H58" s="75">
        <f>+F58/E58*100</f>
        <v>45.321155509196537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531</v>
      </c>
      <c r="C59" s="75">
        <f>+C60+C61+C62</f>
        <v>2951938.24</v>
      </c>
      <c r="D59" s="73"/>
      <c r="E59" s="73"/>
      <c r="F59" s="75">
        <f>+F60+F61+F62</f>
        <v>3327358.23</v>
      </c>
      <c r="G59" s="75">
        <f t="shared" si="0"/>
        <v>112.71774540919934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6711</v>
      </c>
      <c r="B60" s="47" t="s">
        <v>532</v>
      </c>
      <c r="C60" s="115">
        <v>2951938.24</v>
      </c>
      <c r="D60" s="116"/>
      <c r="E60" s="116"/>
      <c r="F60" s="115">
        <v>3327358.23</v>
      </c>
      <c r="G60" s="115">
        <f t="shared" si="0"/>
        <v>112.71774540919934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">
      <c r="A61" s="49">
        <v>6712</v>
      </c>
      <c r="B61" s="47" t="s">
        <v>532</v>
      </c>
      <c r="C61" s="115"/>
      <c r="D61" s="116"/>
      <c r="E61" s="116"/>
      <c r="F61" s="115"/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">
      <c r="A62" s="49">
        <v>6714</v>
      </c>
      <c r="B62" s="47" t="s">
        <v>533</v>
      </c>
      <c r="C62" s="115"/>
      <c r="D62" s="116"/>
      <c r="E62" s="116"/>
      <c r="F62" s="115"/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541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541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0</v>
      </c>
      <c r="D65" s="44"/>
      <c r="E65" s="44"/>
      <c r="F65" s="75">
        <f>+F66+F68</f>
        <v>1235.82</v>
      </c>
      <c r="G65" s="75" t="e">
        <f>+F65/C65*100</f>
        <v>#DIV/0!</v>
      </c>
      <c r="H65" s="75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0</v>
      </c>
      <c r="D68" s="73"/>
      <c r="E68" s="73"/>
      <c r="F68" s="75">
        <f>+F69</f>
        <v>1235.82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3"/>
      <c r="E69" s="73"/>
      <c r="F69" s="43">
        <v>1235.82</v>
      </c>
      <c r="G69" s="43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404.98</v>
      </c>
      <c r="D70" s="93">
        <f>+D71+D76</f>
        <v>0</v>
      </c>
      <c r="E70" s="93">
        <f>+E71+E76</f>
        <v>0</v>
      </c>
      <c r="F70" s="92">
        <f>+F71+F76</f>
        <v>0</v>
      </c>
      <c r="G70" s="94">
        <f>+F70/C70*100</f>
        <v>0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/>
      <c r="E71" s="44"/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404.98</v>
      </c>
      <c r="D76" s="44"/>
      <c r="E76" s="44"/>
      <c r="F76" s="75">
        <f>+F77+F80+F84+F87</f>
        <v>0</v>
      </c>
      <c r="G76" s="75">
        <f>+F76/C76*100</f>
        <v>0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404.98</v>
      </c>
      <c r="D77" s="73"/>
      <c r="E77" s="73"/>
      <c r="F77" s="75">
        <f>+F78+F79</f>
        <v>0</v>
      </c>
      <c r="G77" s="75">
        <f t="shared" si="1"/>
        <v>0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>
        <v>404.98</v>
      </c>
      <c r="D78" s="73"/>
      <c r="E78" s="73"/>
      <c r="F78" s="43"/>
      <c r="G78" s="43">
        <f>+F78/C78*100</f>
        <v>0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0</v>
      </c>
      <c r="D80" s="73"/>
      <c r="E80" s="73"/>
      <c r="F80" s="75">
        <f>+F81+F82+F83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73"/>
      <c r="E81" s="73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3"/>
      <c r="E82" s="73"/>
      <c r="F82" s="43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3"/>
      <c r="E85" s="73"/>
      <c r="F85" s="43"/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110" zoomScaleNormal="11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I46" sqref="I46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202" t="s">
        <v>0</v>
      </c>
      <c r="B1" s="202"/>
      <c r="C1" s="202"/>
      <c r="D1" s="202"/>
      <c r="E1" s="202"/>
      <c r="F1" s="202"/>
      <c r="G1" s="202"/>
      <c r="H1" s="202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202" t="s">
        <v>23</v>
      </c>
      <c r="B3" s="202"/>
      <c r="C3" s="202"/>
      <c r="D3" s="202"/>
      <c r="E3" s="202"/>
      <c r="F3" s="202"/>
      <c r="G3" s="202"/>
      <c r="H3" s="202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202" t="s">
        <v>24</v>
      </c>
      <c r="B5" s="202"/>
      <c r="C5" s="202"/>
      <c r="D5" s="202"/>
      <c r="E5" s="202"/>
      <c r="F5" s="202"/>
      <c r="G5" s="202"/>
      <c r="H5" s="202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201" t="s">
        <v>3</v>
      </c>
      <c r="B7" s="201"/>
      <c r="C7" s="50" t="s">
        <v>553</v>
      </c>
      <c r="D7" s="50" t="s">
        <v>559</v>
      </c>
      <c r="E7" s="50" t="s">
        <v>560</v>
      </c>
      <c r="F7" s="50" t="s">
        <v>561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0">
        <v>1</v>
      </c>
      <c r="B8" s="20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3850128.1499999994</v>
      </c>
      <c r="D9" s="89">
        <f>+D10+D113</f>
        <v>8554153</v>
      </c>
      <c r="E9" s="89">
        <f>+E10+E113</f>
        <v>9655204</v>
      </c>
      <c r="F9" s="89">
        <f>+F10+F113</f>
        <v>4041152.07</v>
      </c>
      <c r="G9" s="89">
        <f t="shared" ref="G9:G72" si="0">+F9/C9*100</f>
        <v>104.9614951128315</v>
      </c>
      <c r="H9" s="89">
        <f>+F9/D9*100</f>
        <v>47.241989592657504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3777937.8699999996</v>
      </c>
      <c r="D10" s="93">
        <f>+D11++D23+D56+D65+D73+D90+D98</f>
        <v>8462294</v>
      </c>
      <c r="E10" s="93">
        <f>+E11++E23+E56+E65+E73+E90+E98</f>
        <v>8835591</v>
      </c>
      <c r="F10" s="92">
        <f>SUM(F11+F23+F56+F65+F73+F90+F98)</f>
        <v>3891712.1599999997</v>
      </c>
      <c r="G10" s="92">
        <f>+F10/C10*100</f>
        <v>103.01154476105769</v>
      </c>
      <c r="H10" s="92">
        <f>+F10/E10*100</f>
        <v>44.045861335138753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3102381.53</v>
      </c>
      <c r="D11" s="44">
        <v>7350682</v>
      </c>
      <c r="E11" s="44">
        <v>7399480</v>
      </c>
      <c r="F11" s="75">
        <f>+F12+F17+F19</f>
        <v>3266929.32</v>
      </c>
      <c r="G11" s="75">
        <f t="shared" si="0"/>
        <v>105.30391856735946</v>
      </c>
      <c r="H11" s="75">
        <f>+F11/D11*100</f>
        <v>44.443894049558935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2503362.65</v>
      </c>
      <c r="D12" s="73"/>
      <c r="E12" s="73"/>
      <c r="F12" s="75">
        <f>SUM(F13:F16)</f>
        <v>2626141.15</v>
      </c>
      <c r="G12" s="75">
        <f t="shared" si="0"/>
        <v>104.90454309526429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2496709.15</v>
      </c>
      <c r="D13" s="72"/>
      <c r="E13" s="72"/>
      <c r="F13" s="43">
        <v>2623148.0299999998</v>
      </c>
      <c r="G13" s="43">
        <f t="shared" si="0"/>
        <v>105.0642214372467</v>
      </c>
      <c r="H13" s="75"/>
      <c r="I13" s="45"/>
      <c r="J13" s="45"/>
      <c r="K13" s="175">
        <f>SUM(F11+F23+F56+F65+F73+F90+F98)</f>
        <v>3891712.1599999997</v>
      </c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6054</v>
      </c>
      <c r="D15" s="72"/>
      <c r="E15" s="72"/>
      <c r="F15" s="43">
        <v>2336.46</v>
      </c>
      <c r="G15" s="43">
        <f t="shared" si="0"/>
        <v>38.593657086223985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599.5</v>
      </c>
      <c r="D16" s="72"/>
      <c r="E16" s="72"/>
      <c r="F16" s="43">
        <v>656.66</v>
      </c>
      <c r="G16" s="43">
        <f t="shared" si="0"/>
        <v>109.53461217681402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182850.83</v>
      </c>
      <c r="D17" s="73"/>
      <c r="E17" s="73"/>
      <c r="F17" s="75">
        <f>+F18</f>
        <v>199736.54</v>
      </c>
      <c r="G17" s="75">
        <f t="shared" si="0"/>
        <v>109.23469146954379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182850.83</v>
      </c>
      <c r="D18" s="72"/>
      <c r="E18" s="72"/>
      <c r="F18" s="43">
        <v>199736.54</v>
      </c>
      <c r="G18" s="43">
        <f t="shared" si="0"/>
        <v>109.23469146954379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416168.05</v>
      </c>
      <c r="D19" s="73"/>
      <c r="E19" s="73"/>
      <c r="F19" s="75">
        <f>SUM(F20:F22)</f>
        <v>441051.63</v>
      </c>
      <c r="G19" s="75">
        <f t="shared" si="0"/>
        <v>105.97921440629574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2"/>
      <c r="E20" s="72"/>
      <c r="F20" s="43"/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416168.05</v>
      </c>
      <c r="D21" s="72"/>
      <c r="E21" s="72"/>
      <c r="F21" s="43">
        <v>441051.63</v>
      </c>
      <c r="G21" s="43">
        <f t="shared" si="0"/>
        <v>105.97921440629574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2"/>
      <c r="E22" s="72"/>
      <c r="F22" s="43"/>
      <c r="G22" s="43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652761.28999999992</v>
      </c>
      <c r="D23" s="44">
        <v>1104257</v>
      </c>
      <c r="E23" s="44">
        <v>1428756</v>
      </c>
      <c r="F23" s="75">
        <f>F24+F29+F36+F46+F48</f>
        <v>620648.02</v>
      </c>
      <c r="G23" s="75">
        <f t="shared" si="0"/>
        <v>95.080396081697813</v>
      </c>
      <c r="H23" s="75">
        <f>+F23/E23*100</f>
        <v>43.439748984431212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175515.37</v>
      </c>
      <c r="D24" s="73"/>
      <c r="E24" s="73"/>
      <c r="F24" s="75">
        <f>SUM(F25:F28)</f>
        <v>159960.5</v>
      </c>
      <c r="G24" s="75">
        <f t="shared" si="0"/>
        <v>91.137602364966668</v>
      </c>
      <c r="H24" s="75"/>
      <c r="I24" s="46"/>
      <c r="J24" s="46"/>
      <c r="K24" s="174">
        <f>SUM(F24+F29+F36+F46+F48)</f>
        <v>620648.02</v>
      </c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125925.55</v>
      </c>
      <c r="D25" s="72"/>
      <c r="E25" s="72"/>
      <c r="F25" s="43">
        <v>106329.78</v>
      </c>
      <c r="G25" s="43">
        <f t="shared" si="0"/>
        <v>84.438606779958462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28160.82</v>
      </c>
      <c r="D26" s="72"/>
      <c r="E26" s="72"/>
      <c r="F26" s="43">
        <v>28392.83</v>
      </c>
      <c r="G26" s="43">
        <f t="shared" si="0"/>
        <v>100.82387515704443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12711.47</v>
      </c>
      <c r="D27" s="72"/>
      <c r="E27" s="72"/>
      <c r="F27" s="43">
        <v>12080.19</v>
      </c>
      <c r="G27" s="43">
        <f t="shared" si="0"/>
        <v>95.033776581308075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8717.5300000000007</v>
      </c>
      <c r="D28" s="72"/>
      <c r="E28" s="72"/>
      <c r="F28" s="43">
        <v>13157.7</v>
      </c>
      <c r="G28" s="43">
        <f t="shared" si="0"/>
        <v>150.93380808554718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75627.12000000001</v>
      </c>
      <c r="D29" s="73"/>
      <c r="E29" s="73"/>
      <c r="F29" s="75">
        <f>SUM(F30:F35)</f>
        <v>64866.78</v>
      </c>
      <c r="G29" s="75">
        <f t="shared" si="0"/>
        <v>85.771850098218721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25582.89</v>
      </c>
      <c r="D30" s="72"/>
      <c r="E30" s="72"/>
      <c r="F30" s="43">
        <v>23417.67</v>
      </c>
      <c r="G30" s="43">
        <f t="shared" si="0"/>
        <v>91.536452683805464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/>
      <c r="D31" s="72"/>
      <c r="E31" s="72"/>
      <c r="F31" s="43"/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41543.71</v>
      </c>
      <c r="D32" s="72"/>
      <c r="E32" s="72"/>
      <c r="F32" s="43">
        <v>32584.81</v>
      </c>
      <c r="G32" s="43">
        <f t="shared" si="0"/>
        <v>78.435002555140116</v>
      </c>
      <c r="H32" s="75"/>
      <c r="I32" s="46"/>
      <c r="J32" s="174"/>
      <c r="K32" s="174"/>
      <c r="L32" s="174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6823.36</v>
      </c>
      <c r="D33" s="72"/>
      <c r="E33" s="72"/>
      <c r="F33" s="43">
        <v>8842.2999999999993</v>
      </c>
      <c r="G33" s="43">
        <f t="shared" si="0"/>
        <v>129.58864840782255</v>
      </c>
      <c r="H33" s="75"/>
      <c r="I33" s="46"/>
      <c r="J33" s="174"/>
      <c r="K33" s="174"/>
      <c r="L33" s="174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5</v>
      </c>
      <c r="D34" s="72"/>
      <c r="E34" s="72"/>
      <c r="F34" s="43">
        <v>22</v>
      </c>
      <c r="G34" s="43">
        <f t="shared" si="0"/>
        <v>440.00000000000006</v>
      </c>
      <c r="H34" s="75"/>
      <c r="I34" s="46"/>
      <c r="J34" s="174"/>
      <c r="K34" s="174"/>
      <c r="L34" s="174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1672.16</v>
      </c>
      <c r="D35" s="72"/>
      <c r="E35" s="72"/>
      <c r="F35" s="43"/>
      <c r="G35" s="43">
        <f t="shared" si="0"/>
        <v>0</v>
      </c>
      <c r="H35" s="75"/>
      <c r="I35" s="46"/>
      <c r="J35" s="174"/>
      <c r="K35" s="174"/>
      <c r="L35" s="174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317867.56999999995</v>
      </c>
      <c r="D36" s="73"/>
      <c r="E36" s="73"/>
      <c r="F36" s="75">
        <f>SUM(F37:F45)</f>
        <v>277474.23</v>
      </c>
      <c r="G36" s="75">
        <f t="shared" si="0"/>
        <v>87.292399787748096</v>
      </c>
      <c r="H36" s="75"/>
      <c r="I36" s="46"/>
      <c r="J36" s="174"/>
      <c r="K36" s="174"/>
      <c r="L36" s="174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6751.53</v>
      </c>
      <c r="D37" s="72"/>
      <c r="E37" s="72"/>
      <c r="F37" s="43">
        <v>7934.44</v>
      </c>
      <c r="G37" s="43">
        <f t="shared" si="0"/>
        <v>117.52062125177551</v>
      </c>
      <c r="H37" s="75"/>
      <c r="I37" s="46"/>
      <c r="J37" s="174"/>
      <c r="K37" s="174"/>
      <c r="L37" s="174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29341.14</v>
      </c>
      <c r="D38" s="72"/>
      <c r="E38" s="72"/>
      <c r="F38" s="43">
        <v>23936.16</v>
      </c>
      <c r="G38" s="43">
        <f t="shared" si="0"/>
        <v>81.578834360219133</v>
      </c>
      <c r="H38" s="75"/>
      <c r="I38" s="46"/>
      <c r="J38" s="174"/>
      <c r="K38" s="174"/>
      <c r="L38" s="174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8850.31</v>
      </c>
      <c r="D39" s="72"/>
      <c r="E39" s="72"/>
      <c r="F39" s="43">
        <v>14754.49</v>
      </c>
      <c r="G39" s="43">
        <f t="shared" si="0"/>
        <v>166.7115615159243</v>
      </c>
      <c r="H39" s="75"/>
      <c r="I39" s="46"/>
      <c r="J39" s="174"/>
      <c r="K39" s="174"/>
      <c r="L39" s="174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11003.78</v>
      </c>
      <c r="D40" s="72"/>
      <c r="E40" s="72"/>
      <c r="F40" s="43">
        <v>13017.98</v>
      </c>
      <c r="G40" s="43">
        <f t="shared" si="0"/>
        <v>118.30461895821254</v>
      </c>
      <c r="H40" s="75"/>
      <c r="I40" s="46"/>
      <c r="J40" s="174"/>
      <c r="K40" s="174"/>
      <c r="L40" s="174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25191.61</v>
      </c>
      <c r="D41" s="72"/>
      <c r="E41" s="72"/>
      <c r="F41" s="43">
        <v>18733.09</v>
      </c>
      <c r="G41" s="43">
        <f t="shared" si="0"/>
        <v>74.362416693494382</v>
      </c>
      <c r="H41" s="75"/>
      <c r="I41" s="46"/>
      <c r="J41" s="174"/>
      <c r="K41" s="174"/>
      <c r="L41" s="174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4021.58</v>
      </c>
      <c r="D42" s="72"/>
      <c r="E42" s="72"/>
      <c r="F42" s="43">
        <v>1990.88</v>
      </c>
      <c r="G42" s="43">
        <f t="shared" si="0"/>
        <v>49.504920951466843</v>
      </c>
      <c r="H42" s="75"/>
      <c r="I42" s="46"/>
      <c r="J42" s="174"/>
      <c r="K42" s="174"/>
      <c r="L42" s="174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167254.57999999999</v>
      </c>
      <c r="D43" s="72"/>
      <c r="E43" s="72"/>
      <c r="F43" s="43">
        <v>112806.81</v>
      </c>
      <c r="G43" s="43">
        <f t="shared" si="0"/>
        <v>67.446170980788693</v>
      </c>
      <c r="H43" s="75"/>
      <c r="I43" s="46"/>
      <c r="J43" s="174">
        <v>115594.8</v>
      </c>
      <c r="K43" s="174">
        <v>2787.99</v>
      </c>
      <c r="L43" s="174">
        <f t="shared" ref="L43:L52" si="1">J43-K43</f>
        <v>112806.81</v>
      </c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29374.7</v>
      </c>
      <c r="D44" s="72"/>
      <c r="E44" s="72"/>
      <c r="F44" s="43">
        <v>21029.49</v>
      </c>
      <c r="G44" s="43">
        <f t="shared" si="0"/>
        <v>71.590484328350584</v>
      </c>
      <c r="H44" s="75"/>
      <c r="I44" s="46"/>
      <c r="J44" s="174"/>
      <c r="K44" s="174"/>
      <c r="L44" s="174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36078.339999999997</v>
      </c>
      <c r="D45" s="72"/>
      <c r="E45" s="72"/>
      <c r="F45" s="43">
        <v>63270.89</v>
      </c>
      <c r="G45" s="43">
        <f t="shared" si="0"/>
        <v>175.37084577616378</v>
      </c>
      <c r="H45" s="75"/>
      <c r="I45" s="46"/>
      <c r="J45" s="174">
        <v>66088.69</v>
      </c>
      <c r="K45" s="174">
        <v>2817.8</v>
      </c>
      <c r="L45" s="174">
        <f t="shared" si="1"/>
        <v>63270.89</v>
      </c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36381.74</v>
      </c>
      <c r="D46" s="73"/>
      <c r="E46" s="73"/>
      <c r="F46" s="75">
        <f>+F47</f>
        <v>7529.35</v>
      </c>
      <c r="G46" s="75">
        <f t="shared" si="0"/>
        <v>20.695409290484733</v>
      </c>
      <c r="H46" s="75"/>
      <c r="I46" s="46"/>
      <c r="J46" s="174"/>
      <c r="K46" s="174"/>
      <c r="L46" s="174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36381.74</v>
      </c>
      <c r="D47" s="72"/>
      <c r="E47" s="72"/>
      <c r="F47" s="43">
        <v>7529.35</v>
      </c>
      <c r="G47" s="43">
        <f t="shared" si="0"/>
        <v>20.695409290484733</v>
      </c>
      <c r="H47" s="75"/>
      <c r="I47" s="46"/>
      <c r="J47" s="174"/>
      <c r="K47" s="174"/>
      <c r="L47" s="174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47369.490000000005</v>
      </c>
      <c r="D48" s="73"/>
      <c r="E48" s="73"/>
      <c r="F48" s="75">
        <f>SUM(F49:F55)</f>
        <v>110817.16</v>
      </c>
      <c r="G48" s="75">
        <f t="shared" si="0"/>
        <v>233.94205848532459</v>
      </c>
      <c r="H48" s="75"/>
      <c r="I48" s="46"/>
      <c r="J48" s="174"/>
      <c r="K48" s="174"/>
      <c r="L48" s="174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2"/>
      <c r="E49" s="72"/>
      <c r="F49" s="43"/>
      <c r="G49" s="43" t="e">
        <f t="shared" si="0"/>
        <v>#DIV/0!</v>
      </c>
      <c r="H49" s="75"/>
      <c r="I49" s="46"/>
      <c r="J49" s="174"/>
      <c r="K49" s="174"/>
      <c r="L49" s="174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2706.83</v>
      </c>
      <c r="D50" s="72"/>
      <c r="E50" s="72"/>
      <c r="F50" s="43">
        <v>3428.66</v>
      </c>
      <c r="G50" s="43">
        <f t="shared" si="0"/>
        <v>126.66698684438992</v>
      </c>
      <c r="H50" s="75"/>
      <c r="I50" s="46"/>
      <c r="J50" s="174"/>
      <c r="K50" s="174"/>
      <c r="L50" s="174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22333.77</v>
      </c>
      <c r="D51" s="72"/>
      <c r="E51" s="72"/>
      <c r="F51" s="43">
        <v>30902.880000000001</v>
      </c>
      <c r="G51" s="43">
        <f t="shared" si="0"/>
        <v>138.3683990656302</v>
      </c>
      <c r="H51" s="75"/>
      <c r="I51" s="46"/>
      <c r="J51" s="174"/>
      <c r="K51" s="174"/>
      <c r="L51" s="174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17167.73</v>
      </c>
      <c r="D52" s="72"/>
      <c r="E52" s="72"/>
      <c r="F52" s="43">
        <v>13014.26</v>
      </c>
      <c r="G52" s="43">
        <f>+F52/C52*100</f>
        <v>75.806527712166954</v>
      </c>
      <c r="H52" s="75"/>
      <c r="I52" s="46"/>
      <c r="J52" s="174">
        <v>16585.98</v>
      </c>
      <c r="K52" s="174">
        <v>3571.72</v>
      </c>
      <c r="L52" s="174">
        <f t="shared" si="1"/>
        <v>13014.26</v>
      </c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3414</v>
      </c>
      <c r="D53" s="72"/>
      <c r="E53" s="72"/>
      <c r="F53" s="43">
        <v>848.83</v>
      </c>
      <c r="G53" s="43">
        <f t="shared" si="0"/>
        <v>24.863210310486235</v>
      </c>
      <c r="H53" s="75"/>
      <c r="I53" s="46"/>
      <c r="J53" s="174"/>
      <c r="K53" s="174"/>
      <c r="L53" s="174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/>
      <c r="D54" s="72"/>
      <c r="E54" s="72"/>
      <c r="F54" s="43"/>
      <c r="G54" s="43" t="e">
        <f t="shared" si="0"/>
        <v>#DIV/0!</v>
      </c>
      <c r="H54" s="75"/>
      <c r="I54" s="46"/>
      <c r="J54" s="174"/>
      <c r="K54" s="174"/>
      <c r="L54" s="174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1747.16</v>
      </c>
      <c r="D55" s="72"/>
      <c r="E55" s="72"/>
      <c r="F55" s="43">
        <v>62622.53</v>
      </c>
      <c r="G55" s="43">
        <f t="shared" si="0"/>
        <v>3584.247006570663</v>
      </c>
      <c r="H55" s="75"/>
      <c r="I55" s="46"/>
      <c r="J55" s="174">
        <f>SUM(J32:J53)</f>
        <v>198269.47</v>
      </c>
      <c r="K55" s="174">
        <f t="shared" ref="K55:L55" si="2">SUM(K32:K53)</f>
        <v>9177.51</v>
      </c>
      <c r="L55" s="174">
        <f t="shared" si="2"/>
        <v>189091.96000000002</v>
      </c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3613.42</v>
      </c>
      <c r="D56" s="44">
        <v>3555</v>
      </c>
      <c r="E56" s="44">
        <v>3555</v>
      </c>
      <c r="F56" s="75">
        <f>+F57+F60</f>
        <v>4028.65</v>
      </c>
      <c r="G56" s="75">
        <f t="shared" si="0"/>
        <v>111.49132954375634</v>
      </c>
      <c r="H56" s="75">
        <f>+F56/E56*100</f>
        <v>113.32348804500702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3613.42</v>
      </c>
      <c r="D60" s="73"/>
      <c r="E60" s="73"/>
      <c r="F60" s="75">
        <f>SUM(F61:F64)</f>
        <v>4028.65</v>
      </c>
      <c r="G60" s="75">
        <f t="shared" si="0"/>
        <v>111.49132954375634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3612.6</v>
      </c>
      <c r="D61" s="72"/>
      <c r="E61" s="72"/>
      <c r="F61" s="43">
        <v>3961.12</v>
      </c>
      <c r="G61" s="43">
        <f t="shared" si="0"/>
        <v>109.6473454022034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/>
      <c r="D62" s="72"/>
      <c r="E62" s="72"/>
      <c r="F62" s="43">
        <v>67.53</v>
      </c>
      <c r="G62" s="43" t="e">
        <f t="shared" si="0"/>
        <v>#DIV/0!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0.82</v>
      </c>
      <c r="D63" s="72"/>
      <c r="E63" s="72"/>
      <c r="F63" s="43"/>
      <c r="G63" s="43">
        <f t="shared" si="0"/>
        <v>0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2"/>
      <c r="E64" s="72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0</v>
      </c>
      <c r="D65" s="44"/>
      <c r="E65" s="44"/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2"/>
      <c r="E67" s="72"/>
      <c r="F67" s="43"/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0</v>
      </c>
      <c r="D73" s="44"/>
      <c r="E73" s="44"/>
      <c r="F73" s="75">
        <f>+F74+F76+F78+F80+F83+F85</f>
        <v>0</v>
      </c>
      <c r="G73" s="75" t="e">
        <f t="shared" ref="G73:G136" si="3">+F73/C73*100</f>
        <v>#DIV/0!</v>
      </c>
      <c r="H73" s="75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3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2"/>
      <c r="E75" s="72"/>
      <c r="F75" s="48"/>
      <c r="G75" s="43" t="e">
        <f t="shared" si="3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3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2"/>
      <c r="E77" s="72"/>
      <c r="F77" s="48"/>
      <c r="G77" s="43" t="e">
        <f t="shared" si="3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3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2"/>
      <c r="E79" s="72"/>
      <c r="F79" s="48"/>
      <c r="G79" s="43" t="e">
        <f t="shared" si="3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3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2"/>
      <c r="E81" s="72"/>
      <c r="F81" s="43"/>
      <c r="G81" s="43" t="e">
        <f t="shared" si="3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2"/>
      <c r="E82" s="72"/>
      <c r="F82" s="48"/>
      <c r="G82" s="43" t="e">
        <f t="shared" si="3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0</v>
      </c>
      <c r="D83" s="73"/>
      <c r="E83" s="73"/>
      <c r="F83" s="75">
        <f>+F84</f>
        <v>0</v>
      </c>
      <c r="G83" s="75" t="e">
        <f t="shared" si="3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2"/>
      <c r="E84" s="72"/>
      <c r="F84" s="43"/>
      <c r="G84" s="43" t="e">
        <f t="shared" si="3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0</v>
      </c>
      <c r="D85" s="73"/>
      <c r="E85" s="73"/>
      <c r="F85" s="75">
        <f>SUM(F86:F89)</f>
        <v>0</v>
      </c>
      <c r="G85" s="75" t="e">
        <f t="shared" si="3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72"/>
      <c r="E86" s="72"/>
      <c r="F86" s="43"/>
      <c r="G86" s="43" t="e">
        <f t="shared" si="3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2"/>
      <c r="E87" s="72"/>
      <c r="F87" s="43"/>
      <c r="G87" s="43" t="e">
        <f t="shared" si="3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73"/>
      <c r="E88" s="73"/>
      <c r="F88" s="43"/>
      <c r="G88" s="43" t="e">
        <f t="shared" si="3"/>
        <v>#DIV/0!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3"/>
      <c r="E89" s="73"/>
      <c r="F89" s="43"/>
      <c r="G89" s="43" t="e">
        <f t="shared" si="3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3850</v>
      </c>
      <c r="D90" s="44">
        <v>3800</v>
      </c>
      <c r="E90" s="44">
        <v>3800</v>
      </c>
      <c r="F90" s="75">
        <f>+F91+F94</f>
        <v>0</v>
      </c>
      <c r="G90" s="75">
        <f t="shared" si="3"/>
        <v>0</v>
      </c>
      <c r="H90" s="75">
        <f>+F90/D90*100</f>
        <v>0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3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3"/>
      <c r="E92" s="73"/>
      <c r="F92" s="43"/>
      <c r="G92" s="43" t="e">
        <f t="shared" si="3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3"/>
      <c r="E93" s="73"/>
      <c r="F93" s="43"/>
      <c r="G93" s="43" t="e">
        <f t="shared" si="3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3850</v>
      </c>
      <c r="D94" s="73"/>
      <c r="E94" s="73"/>
      <c r="F94" s="75">
        <f>SUM(F95:F97)</f>
        <v>0</v>
      </c>
      <c r="G94" s="75">
        <f t="shared" si="3"/>
        <v>0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3850</v>
      </c>
      <c r="D95" s="73"/>
      <c r="E95" s="73"/>
      <c r="F95" s="43"/>
      <c r="G95" s="43">
        <f t="shared" si="3"/>
        <v>0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3"/>
      <c r="E96" s="73"/>
      <c r="F96" s="43"/>
      <c r="G96" s="43" t="e">
        <f t="shared" si="3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3"/>
      <c r="E97" s="73"/>
      <c r="F97" s="43"/>
      <c r="G97" s="43" t="e">
        <f t="shared" si="3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15331.63</v>
      </c>
      <c r="D98" s="44"/>
      <c r="E98" s="44"/>
      <c r="F98" s="75">
        <f>+F99+F103+F107</f>
        <v>106.17</v>
      </c>
      <c r="G98" s="75">
        <f t="shared" si="3"/>
        <v>0.69248997008145907</v>
      </c>
      <c r="H98" s="75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15331.63</v>
      </c>
      <c r="D99" s="73"/>
      <c r="E99" s="73"/>
      <c r="F99" s="75">
        <f>SUM(F100:F102)</f>
        <v>106.17</v>
      </c>
      <c r="G99" s="75">
        <f t="shared" si="3"/>
        <v>0.69248997008145907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>
        <v>15331.63</v>
      </c>
      <c r="D100" s="73"/>
      <c r="E100" s="73"/>
      <c r="F100" s="43">
        <v>106.17</v>
      </c>
      <c r="G100" s="43">
        <f t="shared" si="3"/>
        <v>0.69248997008145907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3"/>
      <c r="E101" s="73"/>
      <c r="F101" s="43"/>
      <c r="G101" s="43" t="e">
        <f t="shared" si="3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3"/>
      <c r="E102" s="73"/>
      <c r="F102" s="43"/>
      <c r="G102" s="43" t="e">
        <f t="shared" si="3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3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3"/>
      <c r="E104" s="73"/>
      <c r="F104" s="43"/>
      <c r="G104" s="43" t="e">
        <f t="shared" si="3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3"/>
      <c r="E105" s="73"/>
      <c r="F105" s="43"/>
      <c r="G105" s="43" t="e">
        <f t="shared" si="3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3"/>
      <c r="E106" s="73"/>
      <c r="F106" s="43"/>
      <c r="G106" s="43" t="e">
        <f t="shared" si="3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3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3"/>
      <c r="E108" s="73"/>
      <c r="F108" s="43"/>
      <c r="G108" s="43" t="e">
        <f t="shared" si="3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3"/>
      <c r="E109" s="73"/>
      <c r="F109" s="43"/>
      <c r="G109" s="43" t="e">
        <f t="shared" si="3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3"/>
      <c r="E110" s="73"/>
      <c r="F110" s="43"/>
      <c r="G110" s="43" t="e">
        <f t="shared" si="3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3"/>
      <c r="E111" s="73"/>
      <c r="F111" s="43"/>
      <c r="G111" s="43" t="e">
        <f t="shared" si="3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3"/>
      <c r="E112" s="73"/>
      <c r="F112" s="43"/>
      <c r="G112" s="43" t="e">
        <f t="shared" si="3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72190.28</v>
      </c>
      <c r="D113" s="93">
        <f>+D114+D121+D148+D151+D154</f>
        <v>91859</v>
      </c>
      <c r="E113" s="93">
        <f>+E114+E121+E148+E151+E154</f>
        <v>819613</v>
      </c>
      <c r="F113" s="92">
        <f>+F114+F121+F148+F151+F154</f>
        <v>149439.91</v>
      </c>
      <c r="G113" s="92">
        <f t="shared" si="3"/>
        <v>207.00835347916646</v>
      </c>
      <c r="H113" s="92">
        <f>+F113/E113*100</f>
        <v>18.232984347490827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0</v>
      </c>
      <c r="D114" s="44"/>
      <c r="E114" s="44"/>
      <c r="F114" s="75">
        <f>+F115+F117</f>
        <v>0</v>
      </c>
      <c r="G114" s="75" t="e">
        <f t="shared" si="3"/>
        <v>#DIV/0!</v>
      </c>
      <c r="H114" s="75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3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3"/>
      <c r="E116" s="73"/>
      <c r="F116" s="43"/>
      <c r="G116" s="43" t="e">
        <f t="shared" si="3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0</v>
      </c>
      <c r="D117" s="73"/>
      <c r="E117" s="73"/>
      <c r="F117" s="75">
        <f>+F118+F119+F120</f>
        <v>0</v>
      </c>
      <c r="G117" s="75" t="e">
        <f t="shared" si="3"/>
        <v>#DIV/0!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3"/>
      <c r="E118" s="73"/>
      <c r="F118" s="43"/>
      <c r="G118" s="43" t="e">
        <f t="shared" si="3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3"/>
      <c r="E119" s="73"/>
      <c r="F119" s="43"/>
      <c r="G119" s="43" t="e">
        <f t="shared" si="3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3"/>
      <c r="E120" s="73"/>
      <c r="F120" s="43"/>
      <c r="G120" s="43" t="e">
        <f t="shared" si="3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69602.78</v>
      </c>
      <c r="D121" s="44">
        <v>91859</v>
      </c>
      <c r="E121" s="44">
        <v>552925</v>
      </c>
      <c r="F121" s="75">
        <f>+F122+F126+F134+F137+F141+F144</f>
        <v>149439.91</v>
      </c>
      <c r="G121" s="75">
        <f t="shared" si="3"/>
        <v>214.70393854958095</v>
      </c>
      <c r="H121" s="75">
        <f>+F121/E121*100</f>
        <v>27.027157390242802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0</v>
      </c>
      <c r="D122" s="73"/>
      <c r="E122" s="73"/>
      <c r="F122" s="75">
        <f>SUM(F123:F125)</f>
        <v>0</v>
      </c>
      <c r="G122" s="75" t="e">
        <f t="shared" si="3"/>
        <v>#DIV/0!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3"/>
      <c r="E123" s="73"/>
      <c r="F123" s="43"/>
      <c r="G123" s="43" t="e">
        <f t="shared" si="3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3"/>
      <c r="E124" s="73"/>
      <c r="F124" s="43"/>
      <c r="G124" s="43" t="e">
        <f t="shared" si="3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3"/>
      <c r="E125" s="73"/>
      <c r="F125" s="43"/>
      <c r="G125" s="43" t="e">
        <f t="shared" si="3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68038.39</v>
      </c>
      <c r="D126" s="73"/>
      <c r="E126" s="73"/>
      <c r="F126" s="75">
        <f>SUM(F127:F133)</f>
        <v>147858.41</v>
      </c>
      <c r="G126" s="75">
        <f t="shared" si="3"/>
        <v>217.31615048504236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26303.16</v>
      </c>
      <c r="D127" s="73"/>
      <c r="E127" s="73"/>
      <c r="F127" s="43">
        <v>135542.5</v>
      </c>
      <c r="G127" s="43">
        <f t="shared" si="3"/>
        <v>515.30880700265675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2033.98</v>
      </c>
      <c r="D128" s="73"/>
      <c r="E128" s="73"/>
      <c r="F128" s="43">
        <v>12315.91</v>
      </c>
      <c r="G128" s="43">
        <f t="shared" si="3"/>
        <v>605.50792043186266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3"/>
      <c r="E129" s="73"/>
      <c r="F129" s="43"/>
      <c r="G129" s="43" t="e">
        <f t="shared" si="3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73"/>
      <c r="E130" s="73"/>
      <c r="F130" s="43"/>
      <c r="G130" s="43" t="e">
        <f t="shared" si="3"/>
        <v>#DIV/0!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/>
      <c r="D131" s="73"/>
      <c r="E131" s="73"/>
      <c r="F131" s="43"/>
      <c r="G131" s="43" t="e">
        <f t="shared" si="3"/>
        <v>#DIV/0!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3"/>
      <c r="E132" s="73"/>
      <c r="F132" s="43"/>
      <c r="G132" s="43" t="e">
        <f t="shared" si="3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>
        <v>39701.25</v>
      </c>
      <c r="D133" s="73"/>
      <c r="E133" s="73"/>
      <c r="F133" s="43"/>
      <c r="G133" s="43">
        <f t="shared" si="3"/>
        <v>0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0</v>
      </c>
      <c r="D134" s="73"/>
      <c r="E134" s="73"/>
      <c r="F134" s="75">
        <f>+F135+F136</f>
        <v>0</v>
      </c>
      <c r="G134" s="75" t="e">
        <f t="shared" si="3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3"/>
      <c r="E135" s="73"/>
      <c r="F135" s="43"/>
      <c r="G135" s="43" t="e">
        <f t="shared" si="3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3"/>
      <c r="E136" s="73"/>
      <c r="F136" s="43"/>
      <c r="G136" s="43" t="e">
        <f t="shared" si="3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1564.39</v>
      </c>
      <c r="D137" s="73"/>
      <c r="E137" s="73"/>
      <c r="F137" s="75">
        <f>+F138+F139+F140</f>
        <v>1581.5</v>
      </c>
      <c r="G137" s="75">
        <f t="shared" ref="G137:G157" si="4">+F137/C137*100</f>
        <v>101.09371703986855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1564.39</v>
      </c>
      <c r="D138" s="73"/>
      <c r="E138" s="73"/>
      <c r="F138" s="43">
        <v>1581.5</v>
      </c>
      <c r="G138" s="43">
        <f t="shared" si="4"/>
        <v>101.09371703986855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3"/>
      <c r="E139" s="73"/>
      <c r="F139" s="43"/>
      <c r="G139" s="43" t="e">
        <f t="shared" si="4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3"/>
      <c r="E140" s="73"/>
      <c r="F140" s="43"/>
      <c r="G140" s="43" t="e">
        <f t="shared" si="4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4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3"/>
      <c r="E142" s="73"/>
      <c r="F142" s="43"/>
      <c r="G142" s="43" t="e">
        <f t="shared" si="4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3"/>
      <c r="E143" s="73"/>
      <c r="F143" s="43"/>
      <c r="G143" s="43" t="e">
        <f t="shared" si="4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0</v>
      </c>
      <c r="D144" s="73"/>
      <c r="E144" s="73"/>
      <c r="F144" s="75">
        <f>+F145+F146+F147</f>
        <v>0</v>
      </c>
      <c r="G144" s="75" t="e">
        <f t="shared" si="4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3"/>
      <c r="E145" s="73"/>
      <c r="F145" s="43"/>
      <c r="G145" s="43" t="e">
        <f t="shared" si="4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3"/>
      <c r="E146" s="73"/>
      <c r="F146" s="43"/>
      <c r="G146" s="43" t="e">
        <f t="shared" si="4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3"/>
      <c r="E147" s="73"/>
      <c r="F147" s="43"/>
      <c r="G147" s="43" t="e">
        <f t="shared" si="4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0</v>
      </c>
      <c r="D148" s="44"/>
      <c r="E148" s="44"/>
      <c r="F148" s="75">
        <f>+F149</f>
        <v>0</v>
      </c>
      <c r="G148" s="75" t="e">
        <f t="shared" si="4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0</v>
      </c>
      <c r="D149" s="73"/>
      <c r="E149" s="73"/>
      <c r="F149" s="75">
        <f>+F150</f>
        <v>0</v>
      </c>
      <c r="G149" s="75" t="e">
        <f t="shared" si="4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3"/>
      <c r="E150" s="73"/>
      <c r="F150" s="43"/>
      <c r="G150" s="43" t="e">
        <f t="shared" si="4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/>
      <c r="E151" s="44"/>
      <c r="F151" s="75">
        <f>+F152</f>
        <v>0</v>
      </c>
      <c r="G151" s="75" t="e">
        <f t="shared" si="4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4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3"/>
      <c r="E153" s="73"/>
      <c r="F153" s="43"/>
      <c r="G153" s="43" t="e">
        <f t="shared" si="4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2587.5</v>
      </c>
      <c r="D154" s="44">
        <v>0</v>
      </c>
      <c r="E154" s="44">
        <v>266688</v>
      </c>
      <c r="F154" s="75">
        <f>+F155+F157+F159+F161</f>
        <v>0</v>
      </c>
      <c r="G154" s="75">
        <f t="shared" si="4"/>
        <v>0</v>
      </c>
      <c r="H154" s="75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0</v>
      </c>
      <c r="D155" s="73"/>
      <c r="E155" s="73"/>
      <c r="F155" s="75">
        <f>+F156</f>
        <v>0</v>
      </c>
      <c r="G155" s="75" t="e">
        <f t="shared" si="4"/>
        <v>#DIV/0!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73"/>
      <c r="E156" s="73"/>
      <c r="F156" s="43"/>
      <c r="G156" s="43" t="e">
        <f t="shared" si="4"/>
        <v>#DIV/0!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2587.5</v>
      </c>
      <c r="D157" s="73"/>
      <c r="E157" s="73"/>
      <c r="F157" s="75">
        <f>+F158</f>
        <v>0</v>
      </c>
      <c r="G157" s="75">
        <f t="shared" si="4"/>
        <v>0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>
        <v>2587.5</v>
      </c>
      <c r="D158" s="73"/>
      <c r="E158" s="73"/>
      <c r="F158" s="43"/>
      <c r="G158" s="43">
        <f>+F158/C158*100</f>
        <v>0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540</v>
      </c>
    </row>
    <row r="167" spans="1:15" x14ac:dyDescent="0.2">
      <c r="A167" s="31" t="s">
        <v>534</v>
      </c>
    </row>
    <row r="168" spans="1:15" x14ac:dyDescent="0.2">
      <c r="A168" s="31" t="s">
        <v>535</v>
      </c>
    </row>
    <row r="169" spans="1:15" x14ac:dyDescent="0.2">
      <c r="A169" s="31" t="s">
        <v>536</v>
      </c>
    </row>
    <row r="170" spans="1:15" x14ac:dyDescent="0.2">
      <c r="A170" s="31" t="s">
        <v>537</v>
      </c>
    </row>
    <row r="171" spans="1:15" x14ac:dyDescent="0.2">
      <c r="A171" s="31" t="s">
        <v>538</v>
      </c>
    </row>
    <row r="172" spans="1:15" x14ac:dyDescent="0.2">
      <c r="A172" s="31" t="s">
        <v>539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16" activePane="bottomRight" state="frozen"/>
      <selection activeCell="A4" sqref="A4"/>
      <selection pane="topRight" activeCell="C4" sqref="C4"/>
      <selection pane="bottomLeft" activeCell="A11" sqref="A11"/>
      <selection pane="bottomRight" activeCell="B25" sqref="B25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2" t="s">
        <v>53</v>
      </c>
      <c r="B5" s="202"/>
      <c r="C5" s="202"/>
      <c r="D5" s="202"/>
      <c r="E5" s="202"/>
      <c r="F5" s="202"/>
      <c r="G5" s="202"/>
      <c r="H5" s="20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1" t="s">
        <v>3</v>
      </c>
      <c r="B7" s="201"/>
      <c r="C7" s="50" t="s">
        <v>553</v>
      </c>
      <c r="D7" s="50" t="s">
        <v>559</v>
      </c>
      <c r="E7" s="50" t="s">
        <v>560</v>
      </c>
      <c r="F7" s="50" t="s">
        <v>561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0">
        <v>1</v>
      </c>
      <c r="B8" s="20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+C11+C13+C15+C17+C26+C28</f>
        <v>3241277</v>
      </c>
      <c r="D10" s="86">
        <f>+D11+D13+D15+D17+D26+D28</f>
        <v>8524187</v>
      </c>
      <c r="E10" s="86">
        <f>+E11+E13+E15+E17+E26+E28</f>
        <v>8701671</v>
      </c>
      <c r="F10" s="85">
        <f>+F11+F13+F15+F17+F26+F28</f>
        <v>3678976.23</v>
      </c>
      <c r="G10" s="85">
        <f>+F10/C10*100</f>
        <v>113.50391311819385</v>
      </c>
      <c r="H10" s="85">
        <f>+F10/E10*100</f>
        <v>42.278962626833398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2951938.24</v>
      </c>
      <c r="D11" s="83">
        <f t="shared" ref="D11" si="0">+D12</f>
        <v>7151425</v>
      </c>
      <c r="E11" s="83">
        <f t="shared" ref="E11" si="1">+E12</f>
        <v>7151425</v>
      </c>
      <c r="F11" s="82">
        <f t="shared" ref="F11" si="2">+F12</f>
        <v>3273403.08</v>
      </c>
      <c r="G11" s="82">
        <f t="shared" ref="G11:G52" si="3">+F11/C11*100</f>
        <v>110.88995818557504</v>
      </c>
      <c r="H11" s="82">
        <f t="shared" ref="H11:H52" si="4">+F11/E11*100</f>
        <v>45.772738719905476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2951938.24</v>
      </c>
      <c r="D12" s="43">
        <v>7151425</v>
      </c>
      <c r="E12" s="43">
        <v>7151425</v>
      </c>
      <c r="F12" s="43">
        <v>3273403.08</v>
      </c>
      <c r="G12" s="43">
        <f t="shared" si="3"/>
        <v>110.88995818557504</v>
      </c>
      <c r="H12" s="43">
        <f t="shared" si="4"/>
        <v>45.772738719905476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>+C14</f>
        <v>71518.61</v>
      </c>
      <c r="D13" s="83">
        <f t="shared" ref="D13" si="5">+D14</f>
        <v>222021</v>
      </c>
      <c r="E13" s="83">
        <f t="shared" ref="E13" si="6">+E14</f>
        <v>215554</v>
      </c>
      <c r="F13" s="82">
        <f t="shared" ref="F13" si="7">+F14</f>
        <v>77037.5</v>
      </c>
      <c r="G13" s="82">
        <f t="shared" si="3"/>
        <v>107.71671876732502</v>
      </c>
      <c r="H13" s="82">
        <f t="shared" si="4"/>
        <v>35.739304304257871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71518.61</v>
      </c>
      <c r="D14" s="44">
        <v>222021</v>
      </c>
      <c r="E14" s="44">
        <v>215554</v>
      </c>
      <c r="F14" s="43">
        <v>77037.5</v>
      </c>
      <c r="G14" s="43">
        <f t="shared" si="3"/>
        <v>107.71671876732502</v>
      </c>
      <c r="H14" s="43">
        <f t="shared" si="4"/>
        <v>35.739304304257871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>+C16</f>
        <v>48319.11</v>
      </c>
      <c r="D15" s="83">
        <f t="shared" ref="D15" si="8">+D16</f>
        <v>932953</v>
      </c>
      <c r="E15" s="83">
        <f t="shared" ref="E15" si="9">+E16</f>
        <v>932953</v>
      </c>
      <c r="F15" s="82">
        <f t="shared" ref="F15" si="10">+F16</f>
        <v>125105.05</v>
      </c>
      <c r="G15" s="82">
        <f t="shared" si="3"/>
        <v>258.91422669001975</v>
      </c>
      <c r="H15" s="82">
        <f t="shared" si="4"/>
        <v>13.409576902587805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48319.11</v>
      </c>
      <c r="D16" s="44">
        <v>932953</v>
      </c>
      <c r="E16" s="44">
        <v>932953</v>
      </c>
      <c r="F16" s="43">
        <v>125105.05</v>
      </c>
      <c r="G16" s="43">
        <f t="shared" si="3"/>
        <v>258.91422669001975</v>
      </c>
      <c r="H16" s="43">
        <f t="shared" si="4"/>
        <v>13.409576902587805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SUM(C18:C25)</f>
        <v>153173.4</v>
      </c>
      <c r="D17" s="83">
        <f>SUM(D18:D25)</f>
        <v>217788</v>
      </c>
      <c r="E17" s="83">
        <f>SUM(E18:E25)</f>
        <v>397139</v>
      </c>
      <c r="F17" s="82">
        <f>SUM(F18:F25)</f>
        <v>198830.6</v>
      </c>
      <c r="G17" s="82">
        <f>+F17/C17*100</f>
        <v>129.80752532750466</v>
      </c>
      <c r="H17" s="82">
        <f t="shared" si="4"/>
        <v>50.065745242849481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564</v>
      </c>
      <c r="C18" s="43"/>
      <c r="D18" s="44">
        <v>27480</v>
      </c>
      <c r="E18" s="44">
        <v>57471</v>
      </c>
      <c r="F18" s="43">
        <v>50120.88</v>
      </c>
      <c r="G18" s="43" t="e">
        <f t="shared" ref="G18" si="11">+F18/C18*100</f>
        <v>#DIV/0!</v>
      </c>
      <c r="H18" s="43">
        <f t="shared" ref="H18" si="12">+F18/E18*100</f>
        <v>87.210732369368898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>
        <v>7970</v>
      </c>
      <c r="D19" s="44">
        <v>0</v>
      </c>
      <c r="E19" s="44">
        <v>142218</v>
      </c>
      <c r="F19" s="43">
        <v>106569.57</v>
      </c>
      <c r="G19" s="43">
        <f t="shared" si="3"/>
        <v>1337.1338770388959</v>
      </c>
      <c r="H19" s="43">
        <f t="shared" si="4"/>
        <v>74.933953507994772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145203.4</v>
      </c>
      <c r="D20" s="44">
        <v>0</v>
      </c>
      <c r="E20" s="44">
        <v>7142</v>
      </c>
      <c r="F20" s="43"/>
      <c r="G20" s="43">
        <f t="shared" si="3"/>
        <v>0</v>
      </c>
      <c r="H20" s="43">
        <f t="shared" si="4"/>
        <v>0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565</v>
      </c>
      <c r="C21" s="43"/>
      <c r="D21" s="44"/>
      <c r="E21" s="44"/>
      <c r="F21" s="43"/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566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190308</v>
      </c>
      <c r="E25" s="44">
        <v>190308</v>
      </c>
      <c r="F25" s="43">
        <v>42140.15</v>
      </c>
      <c r="G25" s="43" t="e">
        <f t="shared" si="3"/>
        <v>#DIV/0!</v>
      </c>
      <c r="H25" s="43">
        <f t="shared" si="4"/>
        <v>22.143131134792021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0" t="s">
        <v>30</v>
      </c>
      <c r="B26" s="81" t="s">
        <v>486</v>
      </c>
      <c r="C26" s="82">
        <f>+C27</f>
        <v>15922.66</v>
      </c>
      <c r="D26" s="83">
        <f t="shared" ref="D26" si="15">+D27</f>
        <v>0</v>
      </c>
      <c r="E26" s="83">
        <f t="shared" ref="E26" si="16">+E27</f>
        <v>4600</v>
      </c>
      <c r="F26" s="82">
        <f t="shared" ref="F26" si="17">+F27</f>
        <v>4600</v>
      </c>
      <c r="G26" s="82">
        <f t="shared" si="3"/>
        <v>28.889645323080444</v>
      </c>
      <c r="H26" s="82">
        <f t="shared" si="4"/>
        <v>100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15922.66</v>
      </c>
      <c r="D27" s="44">
        <v>0</v>
      </c>
      <c r="E27" s="44">
        <v>4600</v>
      </c>
      <c r="F27" s="43">
        <v>4600</v>
      </c>
      <c r="G27" s="43">
        <f t="shared" si="3"/>
        <v>28.889645323080444</v>
      </c>
      <c r="H27" s="43">
        <f t="shared" si="4"/>
        <v>100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0" t="s">
        <v>337</v>
      </c>
      <c r="B28" s="81" t="s">
        <v>487</v>
      </c>
      <c r="C28" s="82">
        <f>+C29</f>
        <v>404.98</v>
      </c>
      <c r="D28" s="83">
        <f t="shared" ref="D28" si="18">+D29</f>
        <v>0</v>
      </c>
      <c r="E28" s="83">
        <f t="shared" ref="E28" si="19">+E29</f>
        <v>0</v>
      </c>
      <c r="F28" s="82">
        <f t="shared" ref="F28" si="20">+F29</f>
        <v>0</v>
      </c>
      <c r="G28" s="82">
        <f t="shared" si="3"/>
        <v>0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404.98</v>
      </c>
      <c r="D29" s="44"/>
      <c r="E29" s="44"/>
      <c r="F29" s="43"/>
      <c r="G29" s="43">
        <f t="shared" si="3"/>
        <v>0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4" t="s">
        <v>72</v>
      </c>
      <c r="B30" s="84" t="s">
        <v>26</v>
      </c>
      <c r="C30" s="85">
        <f>+C31+C34+C36+C38+C47+C49+C51</f>
        <v>3850128.1500000004</v>
      </c>
      <c r="D30" s="86">
        <f>+D31+D34+D36+D38+D47+D49+D51</f>
        <v>8554153</v>
      </c>
      <c r="E30" s="86">
        <f>+E31+E34+E36+E38+E47+E49+E51</f>
        <v>9655204</v>
      </c>
      <c r="F30" s="85">
        <f>+F31+F34+F36+F38+F47+F49+F51</f>
        <v>4041152.0700000003</v>
      </c>
      <c r="G30" s="85">
        <f t="shared" si="3"/>
        <v>104.9614951128315</v>
      </c>
      <c r="H30" s="85">
        <f t="shared" si="4"/>
        <v>41.85465237192296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0" t="s">
        <v>54</v>
      </c>
      <c r="B31" s="81" t="s">
        <v>55</v>
      </c>
      <c r="C31" s="82">
        <f>+C32+C33</f>
        <v>3024234.75</v>
      </c>
      <c r="D31" s="83">
        <f>+D32+D33</f>
        <v>7151425</v>
      </c>
      <c r="E31" s="83">
        <f>+E32+E33</f>
        <v>7151425</v>
      </c>
      <c r="F31" s="82">
        <f>+F32+F33</f>
        <v>3182096.21</v>
      </c>
      <c r="G31" s="82">
        <f t="shared" si="3"/>
        <v>105.21988116167238</v>
      </c>
      <c r="H31" s="82">
        <f t="shared" si="4"/>
        <v>44.495974019164017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3023590.59</v>
      </c>
      <c r="D32" s="44">
        <v>7151425</v>
      </c>
      <c r="E32" s="44">
        <v>7151425</v>
      </c>
      <c r="F32" s="43">
        <v>3182096.21</v>
      </c>
      <c r="G32" s="43">
        <f t="shared" si="3"/>
        <v>105.24229770142259</v>
      </c>
      <c r="H32" s="43">
        <f t="shared" si="4"/>
        <v>44.495974019164017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>
        <v>644.16</v>
      </c>
      <c r="D33" s="44"/>
      <c r="E33" s="44"/>
      <c r="F33" s="43"/>
      <c r="G33" s="43">
        <f t="shared" si="3"/>
        <v>0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0" t="s">
        <v>81</v>
      </c>
      <c r="B34" s="81" t="s">
        <v>485</v>
      </c>
      <c r="C34" s="82">
        <f>+C35</f>
        <v>64664.71</v>
      </c>
      <c r="D34" s="83">
        <f t="shared" ref="D34" si="21">+D35</f>
        <v>222021</v>
      </c>
      <c r="E34" s="83">
        <f t="shared" ref="E34" si="22">+E35</f>
        <v>209232</v>
      </c>
      <c r="F34" s="82">
        <f t="shared" ref="F34" si="23">+F35</f>
        <v>17630.54</v>
      </c>
      <c r="G34" s="82">
        <f t="shared" si="3"/>
        <v>27.264546612827928</v>
      </c>
      <c r="H34" s="82">
        <f t="shared" si="4"/>
        <v>8.4263114628737483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64664.71</v>
      </c>
      <c r="D35" s="44">
        <v>222021</v>
      </c>
      <c r="E35" s="44">
        <v>209232</v>
      </c>
      <c r="F35" s="43">
        <v>17630.54</v>
      </c>
      <c r="G35" s="43">
        <f t="shared" si="3"/>
        <v>27.264546612827928</v>
      </c>
      <c r="H35" s="43">
        <f t="shared" si="4"/>
        <v>8.4263114628737483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0" t="s">
        <v>57</v>
      </c>
      <c r="B36" s="81" t="s">
        <v>58</v>
      </c>
      <c r="C36" s="82">
        <f>+C37</f>
        <v>569547.06000000006</v>
      </c>
      <c r="D36" s="83">
        <f t="shared" ref="D36" si="24">+D37</f>
        <v>971039</v>
      </c>
      <c r="E36" s="83">
        <f t="shared" ref="E36" si="25">+E37</f>
        <v>1807374</v>
      </c>
      <c r="F36" s="82">
        <f t="shared" ref="F36" si="26">+F37</f>
        <v>533651.49</v>
      </c>
      <c r="G36" s="82">
        <f t="shared" si="3"/>
        <v>93.697523432040882</v>
      </c>
      <c r="H36" s="82">
        <f t="shared" si="4"/>
        <v>29.526345404990888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569547.06000000006</v>
      </c>
      <c r="D37" s="44">
        <v>971039</v>
      </c>
      <c r="E37" s="44">
        <v>1807374</v>
      </c>
      <c r="F37" s="43">
        <v>533651.49</v>
      </c>
      <c r="G37" s="43">
        <f t="shared" si="3"/>
        <v>93.697523432040882</v>
      </c>
      <c r="H37" s="43">
        <f t="shared" si="4"/>
        <v>29.526345404990888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0" t="s">
        <v>62</v>
      </c>
      <c r="B38" s="81" t="s">
        <v>63</v>
      </c>
      <c r="C38" s="82">
        <f>SUM(C39:C46)</f>
        <v>171885.64</v>
      </c>
      <c r="D38" s="83">
        <f>SUM(D39:D46)</f>
        <v>209668</v>
      </c>
      <c r="E38" s="83">
        <f>SUM(E39:E46)</f>
        <v>487173</v>
      </c>
      <c r="F38" s="82">
        <f>SUM(F39:F46)</f>
        <v>307773.83</v>
      </c>
      <c r="G38" s="82">
        <f t="shared" si="3"/>
        <v>179.0573255566899</v>
      </c>
      <c r="H38" s="82">
        <f t="shared" si="4"/>
        <v>63.175469494409583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564</v>
      </c>
      <c r="C39" s="43"/>
      <c r="D39" s="44">
        <v>19360</v>
      </c>
      <c r="E39" s="44">
        <v>49351</v>
      </c>
      <c r="F39" s="43">
        <v>26529.32</v>
      </c>
      <c r="G39" s="43" t="e">
        <f t="shared" si="3"/>
        <v>#DIV/0!</v>
      </c>
      <c r="H39" s="43">
        <f t="shared" si="4"/>
        <v>53.756398046645458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72656.13</v>
      </c>
      <c r="D40" s="44"/>
      <c r="E40" s="44">
        <v>242514</v>
      </c>
      <c r="F40" s="43">
        <v>153722.59</v>
      </c>
      <c r="G40" s="43">
        <f t="shared" ref="G40" si="27">+F40/C40*100</f>
        <v>211.5755270752791</v>
      </c>
      <c r="H40" s="43">
        <f t="shared" ref="H40" si="28">+F40/E40*100</f>
        <v>63.38709930148363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99229.51</v>
      </c>
      <c r="D41" s="44"/>
      <c r="E41" s="44">
        <v>5000</v>
      </c>
      <c r="F41" s="43"/>
      <c r="G41" s="43">
        <f t="shared" si="3"/>
        <v>0</v>
      </c>
      <c r="H41" s="43">
        <f t="shared" si="4"/>
        <v>0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565</v>
      </c>
      <c r="C42" s="43"/>
      <c r="D42" s="44"/>
      <c r="E42" s="44"/>
      <c r="F42" s="43"/>
      <c r="G42" s="43" t="e">
        <f t="shared" ref="G42:G43" si="29">+F42/C42*100</f>
        <v>#DIV/0!</v>
      </c>
      <c r="H42" s="43" t="e">
        <f t="shared" ref="H42:H43" si="30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566</v>
      </c>
      <c r="C43" s="43"/>
      <c r="D43" s="44"/>
      <c r="E43" s="44"/>
      <c r="F43" s="43"/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/>
      <c r="D44" s="44"/>
      <c r="E44" s="44"/>
      <c r="F44" s="43"/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/>
      <c r="D45" s="44"/>
      <c r="E45" s="44"/>
      <c r="F45" s="43"/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/>
      <c r="D46" s="44">
        <v>190308</v>
      </c>
      <c r="E46" s="44">
        <v>190308</v>
      </c>
      <c r="F46" s="43">
        <v>127521.92</v>
      </c>
      <c r="G46" s="43" t="e">
        <f t="shared" si="3"/>
        <v>#DIV/0!</v>
      </c>
      <c r="H46" s="43">
        <f t="shared" si="4"/>
        <v>67.008176219601907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0" t="s">
        <v>30</v>
      </c>
      <c r="B47" s="81" t="s">
        <v>486</v>
      </c>
      <c r="C47" s="82">
        <f>+C48</f>
        <v>19795.990000000002</v>
      </c>
      <c r="D47" s="83">
        <f t="shared" ref="D47" si="31">+D48</f>
        <v>0</v>
      </c>
      <c r="E47" s="83">
        <f t="shared" ref="E47" si="32">+E48</f>
        <v>0</v>
      </c>
      <c r="F47" s="82">
        <f t="shared" ref="F47" si="33">+F48</f>
        <v>0</v>
      </c>
      <c r="G47" s="82">
        <f t="shared" si="3"/>
        <v>0</v>
      </c>
      <c r="H47" s="82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19795.990000000002</v>
      </c>
      <c r="D48" s="44"/>
      <c r="E48" s="44"/>
      <c r="F48" s="43"/>
      <c r="G48" s="43">
        <f t="shared" si="3"/>
        <v>0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0" t="s">
        <v>337</v>
      </c>
      <c r="B49" s="81" t="s">
        <v>487</v>
      </c>
      <c r="C49" s="82">
        <f>+C50</f>
        <v>0</v>
      </c>
      <c r="D49" s="83">
        <f t="shared" ref="D49" si="34">+D50</f>
        <v>0</v>
      </c>
      <c r="E49" s="83">
        <f t="shared" ref="E49" si="35">+E50</f>
        <v>0</v>
      </c>
      <c r="F49" s="82">
        <f t="shared" ref="F49" si="36">+F50</f>
        <v>0</v>
      </c>
      <c r="G49" s="82" t="e">
        <f t="shared" si="3"/>
        <v>#DIV/0!</v>
      </c>
      <c r="H49" s="82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/>
      <c r="D50" s="44"/>
      <c r="E50" s="44"/>
      <c r="F50" s="43"/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77</v>
      </c>
      <c r="B51" s="81" t="s">
        <v>78</v>
      </c>
      <c r="C51" s="82">
        <f>+C52</f>
        <v>0</v>
      </c>
      <c r="D51" s="83">
        <f t="shared" ref="D51:F51" si="37">+D52</f>
        <v>0</v>
      </c>
      <c r="E51" s="83">
        <f t="shared" si="37"/>
        <v>0</v>
      </c>
      <c r="F51" s="82">
        <f t="shared" si="37"/>
        <v>0</v>
      </c>
      <c r="G51" s="82" t="e">
        <f t="shared" si="3"/>
        <v>#DIV/0!</v>
      </c>
      <c r="H51" s="82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4" sqref="F14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2" t="s">
        <v>488</v>
      </c>
      <c r="B5" s="202"/>
      <c r="C5" s="202"/>
      <c r="D5" s="202"/>
      <c r="E5" s="202"/>
      <c r="F5" s="202"/>
      <c r="G5" s="202"/>
      <c r="H5" s="20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1" t="s">
        <v>3</v>
      </c>
      <c r="B7" s="201"/>
      <c r="C7" s="50" t="s">
        <v>553</v>
      </c>
      <c r="D7" s="50" t="s">
        <v>559</v>
      </c>
      <c r="E7" s="50" t="s">
        <v>560</v>
      </c>
      <c r="F7" s="50" t="s">
        <v>561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0">
        <v>1</v>
      </c>
      <c r="B8" s="20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550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3850128.1500000004</v>
      </c>
      <c r="D10" s="94">
        <f>+D11+D13</f>
        <v>8554153</v>
      </c>
      <c r="E10" s="94">
        <f>+E11+E13</f>
        <v>9655204</v>
      </c>
      <c r="F10" s="94">
        <f>+F11+F13</f>
        <v>4041152.0700000003</v>
      </c>
      <c r="G10" s="85">
        <f>+F10/C10*100</f>
        <v>104.9614951128315</v>
      </c>
      <c r="H10" s="85">
        <f>+F10/E10*100</f>
        <v>41.85465237192296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3850128.1500000004</v>
      </c>
      <c r="D13" s="83">
        <f t="shared" ref="D13" si="3">+D14</f>
        <v>8554153</v>
      </c>
      <c r="E13" s="83">
        <f t="shared" ref="E13" si="4">+E14</f>
        <v>9655204</v>
      </c>
      <c r="F13" s="82">
        <f t="shared" ref="F13" si="5">+F14</f>
        <v>4041152.0700000003</v>
      </c>
      <c r="G13" s="82">
        <f t="shared" si="1"/>
        <v>104.9614951128315</v>
      </c>
      <c r="H13" s="82">
        <f t="shared" si="2"/>
        <v>41.85465237192296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3850128.1500000004</v>
      </c>
      <c r="D14" s="44">
        <v>8554153</v>
      </c>
      <c r="E14" s="44">
        <v>9655204</v>
      </c>
      <c r="F14" s="43">
        <v>4041152.0700000003</v>
      </c>
      <c r="G14" s="43">
        <f t="shared" si="1"/>
        <v>104.9614951128315</v>
      </c>
      <c r="H14" s="43">
        <f t="shared" si="2"/>
        <v>41.85465237192296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2" t="s">
        <v>254</v>
      </c>
      <c r="B5" s="202"/>
      <c r="C5" s="202"/>
      <c r="D5" s="202"/>
      <c r="E5" s="202"/>
      <c r="F5" s="202"/>
      <c r="G5" s="202"/>
      <c r="H5" s="20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1" t="s">
        <v>3</v>
      </c>
      <c r="B7" s="201"/>
      <c r="C7" s="50" t="s">
        <v>553</v>
      </c>
      <c r="D7" s="50" t="s">
        <v>559</v>
      </c>
      <c r="E7" s="50" t="s">
        <v>560</v>
      </c>
      <c r="F7" s="50" t="s">
        <v>561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0">
        <v>1</v>
      </c>
      <c r="B8" s="20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8" t="s">
        <v>62</v>
      </c>
      <c r="B17" s="109" t="s">
        <v>509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2" t="s">
        <v>64</v>
      </c>
      <c r="B18" s="103" t="s">
        <v>510</v>
      </c>
      <c r="C18" s="111">
        <f>+C19+C22+C24</f>
        <v>0</v>
      </c>
      <c r="D18" s="114"/>
      <c r="E18" s="114"/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1">
        <v>512</v>
      </c>
      <c r="B19" s="77" t="s">
        <v>542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543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544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1">
        <v>514</v>
      </c>
      <c r="B22" s="77" t="s">
        <v>545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546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1">
        <v>518</v>
      </c>
      <c r="B24" s="77" t="s">
        <v>547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548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549</v>
      </c>
      <c r="C26" s="48"/>
      <c r="D26" s="105"/>
      <c r="E26" s="105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2" t="s">
        <v>259</v>
      </c>
      <c r="B5" s="202"/>
      <c r="C5" s="202"/>
      <c r="D5" s="202"/>
      <c r="E5" s="202"/>
      <c r="F5" s="202"/>
      <c r="G5" s="202"/>
      <c r="H5" s="20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1" t="s">
        <v>3</v>
      </c>
      <c r="B7" s="201"/>
      <c r="C7" s="50" t="s">
        <v>553</v>
      </c>
      <c r="D7" s="50" t="s">
        <v>559</v>
      </c>
      <c r="E7" s="50" t="s">
        <v>560</v>
      </c>
      <c r="F7" s="50" t="s">
        <v>561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0">
        <v>1</v>
      </c>
      <c r="B8" s="20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28"/>
  <sheetViews>
    <sheetView topLeftCell="A16" workbookViewId="0">
      <selection activeCell="H18" sqref="H18"/>
    </sheetView>
  </sheetViews>
  <sheetFormatPr defaultRowHeight="15" x14ac:dyDescent="0.25"/>
  <cols>
    <col min="1" max="1" width="10.7109375" style="119" customWidth="1"/>
    <col min="2" max="2" width="70.28515625" style="119" customWidth="1"/>
    <col min="3" max="3" width="8.7109375" style="119" customWidth="1"/>
    <col min="4" max="4" width="34.28515625" style="119" customWidth="1"/>
    <col min="5" max="5" width="12.7109375" style="119" customWidth="1"/>
    <col min="6" max="6" width="13.5703125" style="119" customWidth="1"/>
    <col min="7" max="8" width="12.7109375" style="119" customWidth="1"/>
    <col min="9" max="9" width="10.140625" style="119" customWidth="1"/>
    <col min="10" max="10" width="9.140625" style="119"/>
    <col min="11" max="11" width="11.7109375" style="119" hidden="1" customWidth="1"/>
    <col min="12" max="12" width="11.7109375" style="119" bestFit="1" customWidth="1"/>
    <col min="13" max="13" width="11.5703125" style="119" customWidth="1"/>
    <col min="14" max="16384" width="9.140625" style="119"/>
  </cols>
  <sheetData>
    <row r="1" spans="1:9" x14ac:dyDescent="0.25">
      <c r="A1" s="203" t="s">
        <v>567</v>
      </c>
      <c r="B1" s="203"/>
    </row>
    <row r="2" spans="1:9" x14ac:dyDescent="0.25">
      <c r="A2" s="203"/>
      <c r="B2" s="203"/>
    </row>
    <row r="4" spans="1:9" ht="18.75" x14ac:dyDescent="0.3">
      <c r="A4" s="204" t="s">
        <v>530</v>
      </c>
      <c r="B4" s="205"/>
      <c r="C4" s="205"/>
      <c r="D4" s="205"/>
      <c r="E4" s="205"/>
      <c r="F4" s="205"/>
      <c r="G4" s="205"/>
      <c r="H4" s="205"/>
      <c r="I4" s="206"/>
    </row>
    <row r="5" spans="1:9" ht="18.75" customHeight="1" x14ac:dyDescent="0.25">
      <c r="A5" s="207" t="s">
        <v>568</v>
      </c>
      <c r="B5" s="207"/>
      <c r="C5" s="207"/>
      <c r="D5" s="207"/>
      <c r="E5" s="207"/>
      <c r="F5" s="207"/>
      <c r="G5" s="207"/>
      <c r="H5" s="207"/>
    </row>
    <row r="6" spans="1:9" ht="51" x14ac:dyDescent="0.25">
      <c r="A6" s="120">
        <v>2372</v>
      </c>
      <c r="B6" s="120" t="s">
        <v>569</v>
      </c>
      <c r="C6" s="120" t="s">
        <v>570</v>
      </c>
      <c r="D6" s="120" t="s">
        <v>571</v>
      </c>
      <c r="E6" s="120" t="s">
        <v>572</v>
      </c>
      <c r="F6" s="121" t="s">
        <v>554</v>
      </c>
      <c r="G6" s="121" t="s">
        <v>555</v>
      </c>
      <c r="H6" s="121" t="s">
        <v>580</v>
      </c>
      <c r="I6" s="121" t="s">
        <v>5</v>
      </c>
    </row>
    <row r="7" spans="1:9" ht="15.75" x14ac:dyDescent="0.25">
      <c r="A7" s="143"/>
      <c r="B7" s="143"/>
      <c r="C7" s="143"/>
      <c r="D7" s="143" t="s">
        <v>577</v>
      </c>
      <c r="E7" s="144"/>
      <c r="F7" s="145">
        <f>SUM(F8:F17)</f>
        <v>8554153</v>
      </c>
      <c r="G7" s="145">
        <f>SUM(G8:G17)</f>
        <v>9655204</v>
      </c>
      <c r="H7" s="146">
        <f>SUM(H8:H17)</f>
        <v>4041152.07</v>
      </c>
      <c r="I7" s="147">
        <f t="shared" ref="I7:I17" si="0">H7/G7*100</f>
        <v>41.854652371922953</v>
      </c>
    </row>
    <row r="8" spans="1:9" ht="15.75" x14ac:dyDescent="0.25">
      <c r="A8" s="148"/>
      <c r="B8" s="149"/>
      <c r="C8" s="150">
        <v>11</v>
      </c>
      <c r="D8" s="151" t="s">
        <v>55</v>
      </c>
      <c r="E8" s="120"/>
      <c r="F8" s="152">
        <f>SUM(F18)</f>
        <v>7151425</v>
      </c>
      <c r="G8" s="152">
        <f t="shared" ref="G8:H8" si="1">SUM(G18)</f>
        <v>7151425</v>
      </c>
      <c r="H8" s="153">
        <f t="shared" si="1"/>
        <v>3182096.21</v>
      </c>
      <c r="I8" s="125">
        <f t="shared" si="0"/>
        <v>44.495974019164017</v>
      </c>
    </row>
    <row r="9" spans="1:9" ht="15.75" x14ac:dyDescent="0.25">
      <c r="A9" s="148"/>
      <c r="B9" s="149"/>
      <c r="C9" s="150">
        <v>12</v>
      </c>
      <c r="D9" s="151" t="s">
        <v>74</v>
      </c>
      <c r="E9" s="120"/>
      <c r="F9" s="152">
        <f>SUM(F82)</f>
        <v>0</v>
      </c>
      <c r="G9" s="152">
        <f t="shared" ref="G9:H9" si="2">SUM(G82)</f>
        <v>0</v>
      </c>
      <c r="H9" s="153">
        <f t="shared" si="2"/>
        <v>0</v>
      </c>
      <c r="I9" s="125"/>
    </row>
    <row r="10" spans="1:9" ht="15.75" customHeight="1" x14ac:dyDescent="0.25">
      <c r="A10" s="148"/>
      <c r="B10" s="149"/>
      <c r="C10" s="150">
        <v>31</v>
      </c>
      <c r="D10" s="151" t="s">
        <v>485</v>
      </c>
      <c r="E10" s="120"/>
      <c r="F10" s="152">
        <f>SUM(F123)</f>
        <v>222021</v>
      </c>
      <c r="G10" s="152">
        <f t="shared" ref="G10:H10" si="3">SUM(G123)</f>
        <v>209232</v>
      </c>
      <c r="H10" s="153">
        <f t="shared" si="3"/>
        <v>17630.54</v>
      </c>
      <c r="I10" s="125">
        <f t="shared" si="0"/>
        <v>8.4263114628737483</v>
      </c>
    </row>
    <row r="11" spans="1:9" ht="15.75" customHeight="1" x14ac:dyDescent="0.25">
      <c r="A11" s="148"/>
      <c r="B11" s="149"/>
      <c r="C11" s="150">
        <v>43</v>
      </c>
      <c r="D11" s="151" t="s">
        <v>61</v>
      </c>
      <c r="E11" s="120"/>
      <c r="F11" s="152">
        <f>SUM(F154)</f>
        <v>971039</v>
      </c>
      <c r="G11" s="152">
        <f t="shared" ref="G11:H11" si="4">SUM(G154)</f>
        <v>1807374</v>
      </c>
      <c r="H11" s="153">
        <f t="shared" si="4"/>
        <v>533651.49</v>
      </c>
      <c r="I11" s="125">
        <f t="shared" si="0"/>
        <v>29.526345404990888</v>
      </c>
    </row>
    <row r="12" spans="1:9" ht="15.75" x14ac:dyDescent="0.25">
      <c r="A12" s="148"/>
      <c r="B12" s="149"/>
      <c r="C12" s="150">
        <v>50110</v>
      </c>
      <c r="D12" s="168" t="s">
        <v>584</v>
      </c>
      <c r="E12" s="120"/>
      <c r="F12" s="152">
        <f>SUM(F89)</f>
        <v>19360</v>
      </c>
      <c r="G12" s="152">
        <f t="shared" ref="G12:H12" si="5">SUM(G89)</f>
        <v>49351</v>
      </c>
      <c r="H12" s="153">
        <f t="shared" si="5"/>
        <v>26529.32</v>
      </c>
      <c r="I12" s="125">
        <f t="shared" si="0"/>
        <v>53.756398046645458</v>
      </c>
    </row>
    <row r="13" spans="1:9" ht="15.75" x14ac:dyDescent="0.25">
      <c r="A13" s="148"/>
      <c r="B13" s="149"/>
      <c r="C13" s="150">
        <v>51000</v>
      </c>
      <c r="D13" s="151" t="s">
        <v>65</v>
      </c>
      <c r="E13" s="120"/>
      <c r="F13" s="152">
        <f>SUM(F102)</f>
        <v>0</v>
      </c>
      <c r="G13" s="152">
        <f t="shared" ref="G13:H13" si="6">SUM(G102)</f>
        <v>242514</v>
      </c>
      <c r="H13" s="153">
        <f t="shared" si="6"/>
        <v>153722.59000000003</v>
      </c>
      <c r="I13" s="125">
        <f t="shared" si="0"/>
        <v>63.387099301483637</v>
      </c>
    </row>
    <row r="14" spans="1:9" ht="15.75" x14ac:dyDescent="0.25">
      <c r="A14" s="148"/>
      <c r="B14" s="149"/>
      <c r="C14" s="150">
        <v>52</v>
      </c>
      <c r="D14" s="168" t="s">
        <v>76</v>
      </c>
      <c r="E14" s="120"/>
      <c r="F14" s="152">
        <f>SUM(F200)</f>
        <v>0</v>
      </c>
      <c r="G14" s="152">
        <f>SUM(G200)</f>
        <v>5000</v>
      </c>
      <c r="H14" s="153">
        <f>SUM(H200)</f>
        <v>0</v>
      </c>
      <c r="I14" s="125"/>
    </row>
    <row r="15" spans="1:9" ht="15.75" x14ac:dyDescent="0.25">
      <c r="A15" s="148"/>
      <c r="B15" s="149"/>
      <c r="C15" s="150">
        <v>61</v>
      </c>
      <c r="D15" s="151" t="s">
        <v>486</v>
      </c>
      <c r="E15" s="120"/>
      <c r="F15" s="152">
        <f>SUM(F208)</f>
        <v>0</v>
      </c>
      <c r="G15" s="152">
        <f t="shared" ref="G15:H15" si="7">SUM(G208)</f>
        <v>0</v>
      </c>
      <c r="H15" s="153">
        <f t="shared" si="7"/>
        <v>0</v>
      </c>
      <c r="I15" s="125"/>
    </row>
    <row r="16" spans="1:9" ht="15.75" x14ac:dyDescent="0.25">
      <c r="A16" s="148"/>
      <c r="B16" s="149"/>
      <c r="C16" s="150">
        <v>71</v>
      </c>
      <c r="D16" s="151" t="s">
        <v>576</v>
      </c>
      <c r="E16" s="120"/>
      <c r="F16" s="152">
        <f>SUM(F222)</f>
        <v>0</v>
      </c>
      <c r="G16" s="152">
        <f t="shared" ref="G16:H16" si="8">SUM(G222)</f>
        <v>0</v>
      </c>
      <c r="H16" s="153">
        <f t="shared" si="8"/>
        <v>0</v>
      </c>
      <c r="I16" s="125"/>
    </row>
    <row r="17" spans="1:13" ht="15.75" x14ac:dyDescent="0.25">
      <c r="A17" s="148"/>
      <c r="B17" s="148"/>
      <c r="C17" s="148">
        <v>58100</v>
      </c>
      <c r="D17" s="122" t="s">
        <v>578</v>
      </c>
      <c r="E17" s="120"/>
      <c r="F17" s="152">
        <f>SUM(F62)</f>
        <v>190308</v>
      </c>
      <c r="G17" s="152">
        <f t="shared" ref="G17:H17" si="9">SUM(G62)</f>
        <v>190308</v>
      </c>
      <c r="H17" s="153">
        <f t="shared" si="9"/>
        <v>127521.92</v>
      </c>
      <c r="I17" s="152">
        <f t="shared" si="0"/>
        <v>67.008176219601907</v>
      </c>
    </row>
    <row r="18" spans="1:13" x14ac:dyDescent="0.25">
      <c r="A18" s="128" t="s">
        <v>562</v>
      </c>
      <c r="B18" s="128" t="s">
        <v>573</v>
      </c>
      <c r="C18" s="127">
        <v>11</v>
      </c>
      <c r="D18" s="128" t="s">
        <v>55</v>
      </c>
      <c r="E18" s="154" t="s">
        <v>579</v>
      </c>
      <c r="F18" s="129">
        <f>F19+F25+F50+F53+F55+F60</f>
        <v>7151425</v>
      </c>
      <c r="G18" s="129">
        <f t="shared" ref="G18:H18" si="10">G19+G25+G50+G53+G55+G60</f>
        <v>7151425</v>
      </c>
      <c r="H18" s="130">
        <f t="shared" si="10"/>
        <v>3182096.21</v>
      </c>
      <c r="I18" s="129">
        <f t="shared" ref="I18:I62" si="11">H18/G18*100</f>
        <v>44.495974019164017</v>
      </c>
    </row>
    <row r="19" spans="1:13" x14ac:dyDescent="0.25">
      <c r="A19" s="122"/>
      <c r="B19" s="122"/>
      <c r="C19" s="123">
        <v>11</v>
      </c>
      <c r="D19" s="122"/>
      <c r="E19" s="133">
        <v>31</v>
      </c>
      <c r="F19" s="132">
        <f>SUM(F20:F24)</f>
        <v>6334700</v>
      </c>
      <c r="G19" s="132">
        <f t="shared" ref="G19:H19" si="12">SUM(G20:G24)</f>
        <v>6334700</v>
      </c>
      <c r="H19" s="134">
        <f t="shared" si="12"/>
        <v>2841482.46</v>
      </c>
      <c r="I19" s="125">
        <f t="shared" si="11"/>
        <v>44.855833109697379</v>
      </c>
    </row>
    <row r="20" spans="1:13" x14ac:dyDescent="0.25">
      <c r="A20" s="122"/>
      <c r="B20" s="122"/>
      <c r="C20" s="123">
        <v>11</v>
      </c>
      <c r="D20" s="122"/>
      <c r="E20" s="158">
        <v>3111</v>
      </c>
      <c r="F20" s="159">
        <v>5360747</v>
      </c>
      <c r="G20" s="159">
        <v>5360747</v>
      </c>
      <c r="H20" s="160">
        <v>2379998.33</v>
      </c>
      <c r="I20" s="125"/>
    </row>
    <row r="21" spans="1:13" x14ac:dyDescent="0.25">
      <c r="A21" s="122"/>
      <c r="B21" s="122"/>
      <c r="C21" s="161">
        <v>11</v>
      </c>
      <c r="D21" s="122"/>
      <c r="E21" s="158">
        <v>3113</v>
      </c>
      <c r="F21" s="159"/>
      <c r="G21" s="159"/>
      <c r="H21" s="160">
        <v>700.51</v>
      </c>
      <c r="I21" s="125"/>
    </row>
    <row r="22" spans="1:13" x14ac:dyDescent="0.25">
      <c r="A22" s="122"/>
      <c r="B22" s="122"/>
      <c r="C22" s="161">
        <v>11</v>
      </c>
      <c r="D22" s="122"/>
      <c r="E22" s="123">
        <v>3114</v>
      </c>
      <c r="F22" s="125">
        <v>1427</v>
      </c>
      <c r="G22" s="125">
        <v>1427</v>
      </c>
      <c r="H22" s="126">
        <v>656.66</v>
      </c>
      <c r="I22" s="125"/>
      <c r="K22" s="131">
        <f>SUM(H22:H24)</f>
        <v>460783.62</v>
      </c>
    </row>
    <row r="23" spans="1:13" x14ac:dyDescent="0.25">
      <c r="A23" s="122"/>
      <c r="B23" s="122"/>
      <c r="C23" s="123">
        <v>11</v>
      </c>
      <c r="D23" s="122"/>
      <c r="E23" s="123">
        <v>3121</v>
      </c>
      <c r="F23" s="125">
        <v>83290</v>
      </c>
      <c r="G23" s="125">
        <v>83290</v>
      </c>
      <c r="H23" s="126">
        <v>65039.3</v>
      </c>
      <c r="I23" s="125"/>
      <c r="K23" s="131"/>
    </row>
    <row r="24" spans="1:13" x14ac:dyDescent="0.25">
      <c r="A24" s="122"/>
      <c r="B24" s="122"/>
      <c r="C24" s="123">
        <v>11</v>
      </c>
      <c r="D24" s="122"/>
      <c r="E24" s="123">
        <v>3132</v>
      </c>
      <c r="F24" s="125">
        <v>889236</v>
      </c>
      <c r="G24" s="125">
        <v>889236</v>
      </c>
      <c r="H24" s="126">
        <v>395087.66</v>
      </c>
      <c r="I24" s="125"/>
    </row>
    <row r="25" spans="1:13" x14ac:dyDescent="0.25">
      <c r="A25" s="122"/>
      <c r="B25" s="122"/>
      <c r="C25" s="123">
        <v>11</v>
      </c>
      <c r="D25" s="122"/>
      <c r="E25" s="133" t="s">
        <v>98</v>
      </c>
      <c r="F25" s="132">
        <f>SUM(F26:F49)</f>
        <v>809712</v>
      </c>
      <c r="G25" s="132">
        <f t="shared" ref="G25:H25" si="13">SUM(G26:G49)</f>
        <v>809712</v>
      </c>
      <c r="H25" s="134">
        <f t="shared" si="13"/>
        <v>332685.97000000003</v>
      </c>
      <c r="I25" s="125">
        <f t="shared" si="11"/>
        <v>41.086950668879801</v>
      </c>
      <c r="L25" s="131"/>
    </row>
    <row r="26" spans="1:13" x14ac:dyDescent="0.25">
      <c r="A26" s="122"/>
      <c r="B26" s="122"/>
      <c r="C26" s="123">
        <v>11</v>
      </c>
      <c r="D26" s="122"/>
      <c r="E26" s="158">
        <v>3211</v>
      </c>
      <c r="F26" s="159">
        <v>69845</v>
      </c>
      <c r="G26" s="159">
        <v>69845</v>
      </c>
      <c r="H26" s="160">
        <v>20808.740000000002</v>
      </c>
      <c r="I26" s="125"/>
      <c r="L26" s="131"/>
    </row>
    <row r="27" spans="1:13" x14ac:dyDescent="0.25">
      <c r="A27" s="122"/>
      <c r="B27" s="123"/>
      <c r="C27" s="123">
        <v>11</v>
      </c>
      <c r="D27" s="122"/>
      <c r="E27" s="158">
        <v>3212</v>
      </c>
      <c r="F27" s="159">
        <v>63990</v>
      </c>
      <c r="G27" s="159">
        <v>63990</v>
      </c>
      <c r="H27" s="160">
        <v>28113.53</v>
      </c>
      <c r="I27" s="125"/>
      <c r="L27" s="131"/>
    </row>
    <row r="28" spans="1:13" x14ac:dyDescent="0.25">
      <c r="A28" s="122"/>
      <c r="B28" s="122"/>
      <c r="C28" s="123">
        <v>11</v>
      </c>
      <c r="D28" s="122"/>
      <c r="E28" s="158">
        <v>3213</v>
      </c>
      <c r="F28" s="159">
        <v>16564</v>
      </c>
      <c r="G28" s="159">
        <v>16564</v>
      </c>
      <c r="H28" s="160">
        <v>5444.89</v>
      </c>
      <c r="I28" s="125"/>
    </row>
    <row r="29" spans="1:13" x14ac:dyDescent="0.25">
      <c r="A29" s="122"/>
      <c r="B29" s="122"/>
      <c r="C29" s="123">
        <v>11</v>
      </c>
      <c r="D29" s="122"/>
      <c r="E29" s="158">
        <v>3214</v>
      </c>
      <c r="F29" s="159"/>
      <c r="G29" s="159"/>
      <c r="H29" s="160">
        <v>7155.5</v>
      </c>
      <c r="I29" s="125"/>
    </row>
    <row r="30" spans="1:13" x14ac:dyDescent="0.25">
      <c r="A30" s="122"/>
      <c r="B30" s="122"/>
      <c r="C30" s="123">
        <v>11</v>
      </c>
      <c r="D30" s="122"/>
      <c r="E30" s="170">
        <v>3221</v>
      </c>
      <c r="F30" s="159">
        <v>15691</v>
      </c>
      <c r="G30" s="159">
        <v>15691</v>
      </c>
      <c r="H30" s="173">
        <v>21242.67</v>
      </c>
      <c r="I30" s="125"/>
    </row>
    <row r="31" spans="1:13" x14ac:dyDescent="0.25">
      <c r="A31" s="122"/>
      <c r="B31" s="122"/>
      <c r="C31" s="123">
        <v>11</v>
      </c>
      <c r="D31" s="122"/>
      <c r="E31" s="171">
        <v>3223</v>
      </c>
      <c r="F31" s="159">
        <v>32126</v>
      </c>
      <c r="G31" s="159">
        <v>32126</v>
      </c>
      <c r="H31" s="172">
        <v>32488.899999999998</v>
      </c>
      <c r="I31" s="125"/>
      <c r="L31" s="131">
        <f>H31-5168.59</f>
        <v>27320.309999999998</v>
      </c>
      <c r="M31" s="119">
        <v>37657.49</v>
      </c>
    </row>
    <row r="32" spans="1:13" x14ac:dyDescent="0.25">
      <c r="A32" s="122"/>
      <c r="B32" s="122"/>
      <c r="C32" s="123">
        <v>11</v>
      </c>
      <c r="D32" s="122"/>
      <c r="E32" s="171">
        <v>3224</v>
      </c>
      <c r="F32" s="159">
        <v>8342</v>
      </c>
      <c r="G32" s="159">
        <v>8342</v>
      </c>
      <c r="H32" s="172">
        <v>8842.2999999999993</v>
      </c>
      <c r="I32" s="125"/>
      <c r="L32" s="131">
        <f>H32-26088.13</f>
        <v>-17245.830000000002</v>
      </c>
      <c r="M32" s="119">
        <v>34930.43</v>
      </c>
    </row>
    <row r="33" spans="1:13" x14ac:dyDescent="0.25">
      <c r="A33" s="122"/>
      <c r="B33" s="122"/>
      <c r="C33" s="123">
        <v>11</v>
      </c>
      <c r="D33" s="122"/>
      <c r="E33" s="158">
        <v>3225</v>
      </c>
      <c r="F33" s="159"/>
      <c r="G33" s="159"/>
      <c r="H33" s="160">
        <v>22</v>
      </c>
      <c r="I33" s="125"/>
    </row>
    <row r="34" spans="1:13" x14ac:dyDescent="0.25">
      <c r="A34" s="122"/>
      <c r="B34" s="122"/>
      <c r="C34" s="123">
        <v>11</v>
      </c>
      <c r="D34" s="122"/>
      <c r="E34" s="158">
        <v>3227</v>
      </c>
      <c r="F34" s="159">
        <v>3121</v>
      </c>
      <c r="G34" s="159">
        <v>3121</v>
      </c>
      <c r="H34" s="160"/>
      <c r="I34" s="125"/>
    </row>
    <row r="35" spans="1:13" x14ac:dyDescent="0.25">
      <c r="A35" s="122"/>
      <c r="B35" s="122"/>
      <c r="C35" s="123">
        <v>11</v>
      </c>
      <c r="D35" s="122"/>
      <c r="E35" s="158">
        <v>3231</v>
      </c>
      <c r="F35" s="159">
        <v>7465</v>
      </c>
      <c r="G35" s="159">
        <v>7465</v>
      </c>
      <c r="H35" s="160">
        <v>7921.86</v>
      </c>
      <c r="I35" s="125"/>
    </row>
    <row r="36" spans="1:13" x14ac:dyDescent="0.25">
      <c r="A36" s="122"/>
      <c r="B36" s="122"/>
      <c r="C36" s="123">
        <v>11</v>
      </c>
      <c r="D36" s="122"/>
      <c r="E36" s="171">
        <v>3232</v>
      </c>
      <c r="F36" s="159">
        <v>86456</v>
      </c>
      <c r="G36" s="159">
        <v>86456</v>
      </c>
      <c r="H36" s="160">
        <v>23936.16</v>
      </c>
      <c r="I36" s="125"/>
      <c r="L36" s="131">
        <f>H36-1630.54</f>
        <v>22305.62</v>
      </c>
      <c r="M36" s="119">
        <v>25566.7</v>
      </c>
    </row>
    <row r="37" spans="1:13" x14ac:dyDescent="0.25">
      <c r="A37" s="122"/>
      <c r="B37" s="122"/>
      <c r="C37" s="123">
        <v>11</v>
      </c>
      <c r="D37" s="122"/>
      <c r="E37" s="158">
        <v>3233</v>
      </c>
      <c r="F37" s="159">
        <v>23320</v>
      </c>
      <c r="G37" s="159">
        <v>23320</v>
      </c>
      <c r="H37" s="160">
        <v>7171.66</v>
      </c>
      <c r="I37" s="125"/>
    </row>
    <row r="38" spans="1:13" x14ac:dyDescent="0.25">
      <c r="A38" s="122"/>
      <c r="B38" s="122"/>
      <c r="C38" s="123">
        <v>11</v>
      </c>
      <c r="D38" s="122"/>
      <c r="E38" s="158">
        <v>3234</v>
      </c>
      <c r="F38" s="159">
        <v>11577</v>
      </c>
      <c r="G38" s="159">
        <v>11577</v>
      </c>
      <c r="H38" s="160">
        <v>13017.98</v>
      </c>
      <c r="I38" s="125"/>
    </row>
    <row r="39" spans="1:13" x14ac:dyDescent="0.25">
      <c r="A39" s="122"/>
      <c r="B39" s="122"/>
      <c r="C39" s="123">
        <v>11</v>
      </c>
      <c r="D39" s="122"/>
      <c r="E39" s="123">
        <v>3235</v>
      </c>
      <c r="F39" s="125">
        <v>60117</v>
      </c>
      <c r="G39" s="125">
        <v>60117</v>
      </c>
      <c r="H39" s="126">
        <v>18733.09</v>
      </c>
      <c r="I39" s="125"/>
    </row>
    <row r="40" spans="1:13" x14ac:dyDescent="0.25">
      <c r="A40" s="122"/>
      <c r="B40" s="122"/>
      <c r="C40" s="123">
        <v>11</v>
      </c>
      <c r="D40" s="122"/>
      <c r="E40" s="123">
        <v>3236</v>
      </c>
      <c r="F40" s="125">
        <v>9147</v>
      </c>
      <c r="G40" s="125">
        <v>9147</v>
      </c>
      <c r="H40" s="126">
        <v>1990.88</v>
      </c>
      <c r="I40" s="125"/>
    </row>
    <row r="41" spans="1:13" ht="13.5" customHeight="1" x14ac:dyDescent="0.25">
      <c r="A41" s="122"/>
      <c r="B41" s="122"/>
      <c r="C41" s="123">
        <v>11</v>
      </c>
      <c r="D41" s="122"/>
      <c r="E41" s="171">
        <v>3237</v>
      </c>
      <c r="F41" s="125">
        <v>205177</v>
      </c>
      <c r="G41" s="125">
        <v>205177</v>
      </c>
      <c r="H41" s="172">
        <v>53387.91</v>
      </c>
      <c r="I41" s="125"/>
      <c r="L41" s="131">
        <f>H41-2787.99</f>
        <v>50599.920000000006</v>
      </c>
      <c r="M41" s="119">
        <v>56175.9</v>
      </c>
    </row>
    <row r="42" spans="1:13" x14ac:dyDescent="0.25">
      <c r="A42" s="122"/>
      <c r="B42" s="122"/>
      <c r="C42" s="123">
        <v>11</v>
      </c>
      <c r="D42" s="122"/>
      <c r="E42" s="123">
        <v>3238</v>
      </c>
      <c r="F42" s="125">
        <v>46253</v>
      </c>
      <c r="G42" s="125">
        <v>46253</v>
      </c>
      <c r="H42" s="126">
        <v>21029.49</v>
      </c>
      <c r="I42" s="125"/>
    </row>
    <row r="43" spans="1:13" x14ac:dyDescent="0.25">
      <c r="A43" s="122"/>
      <c r="B43" s="122"/>
      <c r="C43" s="123">
        <v>11</v>
      </c>
      <c r="D43" s="122"/>
      <c r="E43" s="171">
        <v>3239</v>
      </c>
      <c r="F43" s="125">
        <v>47284</v>
      </c>
      <c r="G43" s="125">
        <v>47284</v>
      </c>
      <c r="H43" s="126">
        <v>35631.18</v>
      </c>
      <c r="I43" s="125"/>
      <c r="L43" s="131">
        <f>H43-2817.8</f>
        <v>32813.379999999997</v>
      </c>
      <c r="M43" s="119">
        <v>38448.980000000003</v>
      </c>
    </row>
    <row r="44" spans="1:13" x14ac:dyDescent="0.25">
      <c r="A44" s="122"/>
      <c r="B44" s="122"/>
      <c r="C44" s="123">
        <v>11</v>
      </c>
      <c r="D44" s="122"/>
      <c r="E44" s="123">
        <v>3241</v>
      </c>
      <c r="F44" s="125">
        <v>15800</v>
      </c>
      <c r="G44" s="125">
        <v>15800</v>
      </c>
      <c r="H44" s="126">
        <v>1239.4000000000001</v>
      </c>
      <c r="I44" s="125"/>
    </row>
    <row r="45" spans="1:13" x14ac:dyDescent="0.25">
      <c r="A45" s="122"/>
      <c r="B45" s="122"/>
      <c r="C45" s="123">
        <v>11</v>
      </c>
      <c r="D45" s="122"/>
      <c r="E45" s="123">
        <v>3292</v>
      </c>
      <c r="F45" s="125">
        <v>6740</v>
      </c>
      <c r="G45" s="125">
        <v>6740</v>
      </c>
      <c r="H45" s="126">
        <v>2706.82</v>
      </c>
      <c r="I45" s="125"/>
    </row>
    <row r="46" spans="1:13" x14ac:dyDescent="0.25">
      <c r="A46" s="122"/>
      <c r="B46" s="122"/>
      <c r="C46" s="123">
        <v>11</v>
      </c>
      <c r="D46" s="122"/>
      <c r="E46" s="123">
        <v>3293</v>
      </c>
      <c r="F46" s="125">
        <v>34399</v>
      </c>
      <c r="G46" s="125">
        <v>34399</v>
      </c>
      <c r="H46" s="126">
        <v>8147.92</v>
      </c>
      <c r="I46" s="125"/>
    </row>
    <row r="47" spans="1:13" x14ac:dyDescent="0.25">
      <c r="A47" s="122"/>
      <c r="B47" s="122"/>
      <c r="C47" s="123">
        <v>11</v>
      </c>
      <c r="D47" s="122"/>
      <c r="E47" s="171">
        <v>3294</v>
      </c>
      <c r="F47" s="125">
        <v>18929</v>
      </c>
      <c r="G47" s="125">
        <v>18929</v>
      </c>
      <c r="H47" s="172">
        <v>12594.26</v>
      </c>
      <c r="I47" s="125"/>
      <c r="L47" s="131">
        <f>H47-3571.72</f>
        <v>9022.5400000000009</v>
      </c>
      <c r="M47" s="119">
        <v>16165.98</v>
      </c>
    </row>
    <row r="48" spans="1:13" x14ac:dyDescent="0.25">
      <c r="A48" s="122"/>
      <c r="B48" s="122"/>
      <c r="C48" s="123">
        <v>11</v>
      </c>
      <c r="D48" s="122"/>
      <c r="E48" s="123">
        <v>3295</v>
      </c>
      <c r="F48" s="125"/>
      <c r="G48" s="125"/>
      <c r="H48" s="126">
        <v>848.83</v>
      </c>
      <c r="I48" s="125"/>
    </row>
    <row r="49" spans="1:13" x14ac:dyDescent="0.25">
      <c r="A49" s="122"/>
      <c r="B49" s="122"/>
      <c r="C49" s="123">
        <v>11</v>
      </c>
      <c r="D49" s="122"/>
      <c r="E49" s="123">
        <v>3299</v>
      </c>
      <c r="F49" s="125">
        <v>27369</v>
      </c>
      <c r="G49" s="125">
        <v>27369</v>
      </c>
      <c r="H49" s="126">
        <v>210</v>
      </c>
      <c r="I49" s="125"/>
      <c r="L49" s="131">
        <f>SUM(L31:L47)</f>
        <v>124815.94</v>
      </c>
      <c r="M49" s="131">
        <f>SUM(M31:M47)</f>
        <v>208945.48</v>
      </c>
    </row>
    <row r="50" spans="1:13" x14ac:dyDescent="0.25">
      <c r="A50" s="122"/>
      <c r="B50" s="122"/>
      <c r="C50" s="133">
        <v>11</v>
      </c>
      <c r="D50" s="124"/>
      <c r="E50" s="133" t="s">
        <v>160</v>
      </c>
      <c r="F50" s="134">
        <f>SUM(F51:F52)</f>
        <v>3213</v>
      </c>
      <c r="G50" s="134">
        <f t="shared" ref="G50:H50" si="14">SUM(G51:G52)</f>
        <v>3213</v>
      </c>
      <c r="H50" s="134">
        <f t="shared" si="14"/>
        <v>2422.5300000000002</v>
      </c>
      <c r="I50" s="132">
        <f t="shared" si="11"/>
        <v>75.397759103641462</v>
      </c>
    </row>
    <row r="51" spans="1:13" x14ac:dyDescent="0.25">
      <c r="A51" s="122"/>
      <c r="B51" s="122"/>
      <c r="C51" s="123">
        <v>11</v>
      </c>
      <c r="D51" s="124"/>
      <c r="E51" s="123">
        <v>3431</v>
      </c>
      <c r="F51" s="163">
        <v>3213</v>
      </c>
      <c r="G51" s="163">
        <v>3213</v>
      </c>
      <c r="H51" s="164">
        <v>2355</v>
      </c>
      <c r="I51" s="132"/>
      <c r="L51" s="131">
        <f>M49-L49</f>
        <v>84129.540000000008</v>
      </c>
    </row>
    <row r="52" spans="1:13" x14ac:dyDescent="0.25">
      <c r="A52" s="122"/>
      <c r="B52" s="122"/>
      <c r="C52" s="123">
        <v>11</v>
      </c>
      <c r="D52" s="124"/>
      <c r="E52" s="123">
        <v>3432</v>
      </c>
      <c r="F52" s="163"/>
      <c r="G52" s="163"/>
      <c r="H52" s="164">
        <v>67.53</v>
      </c>
      <c r="I52" s="132"/>
    </row>
    <row r="53" spans="1:13" x14ac:dyDescent="0.25">
      <c r="A53" s="122"/>
      <c r="B53" s="122"/>
      <c r="C53" s="133">
        <v>11</v>
      </c>
      <c r="D53" s="122"/>
      <c r="E53" s="133">
        <v>37</v>
      </c>
      <c r="F53" s="132">
        <f>SUM(F54)</f>
        <v>3800</v>
      </c>
      <c r="G53" s="132">
        <f t="shared" ref="G53:H53" si="15">SUM(G54)</f>
        <v>3800</v>
      </c>
      <c r="H53" s="134">
        <f t="shared" si="15"/>
        <v>0</v>
      </c>
      <c r="I53" s="132"/>
    </row>
    <row r="54" spans="1:13" x14ac:dyDescent="0.25">
      <c r="A54" s="122"/>
      <c r="B54" s="122"/>
      <c r="C54" s="123">
        <v>11</v>
      </c>
      <c r="D54" s="122"/>
      <c r="E54" s="158">
        <v>3721</v>
      </c>
      <c r="F54" s="159">
        <v>3800</v>
      </c>
      <c r="G54" s="159">
        <v>3800</v>
      </c>
      <c r="H54" s="160"/>
      <c r="I54" s="159"/>
    </row>
    <row r="55" spans="1:13" x14ac:dyDescent="0.25">
      <c r="A55" s="122"/>
      <c r="B55" s="122"/>
      <c r="C55" s="123">
        <v>11</v>
      </c>
      <c r="D55" s="122"/>
      <c r="E55" s="133" t="s">
        <v>233</v>
      </c>
      <c r="F55" s="132">
        <f>SUM(F56:F59)</f>
        <v>0</v>
      </c>
      <c r="G55" s="132">
        <f t="shared" ref="G55" si="16">SUM(G56:G59)</f>
        <v>0</v>
      </c>
      <c r="H55" s="134">
        <f>SUM(H56:H59)</f>
        <v>5505.25</v>
      </c>
      <c r="I55" s="132"/>
    </row>
    <row r="56" spans="1:13" x14ac:dyDescent="0.25">
      <c r="A56" s="122"/>
      <c r="B56" s="122"/>
      <c r="C56" s="123">
        <v>11</v>
      </c>
      <c r="D56" s="122"/>
      <c r="E56" s="123">
        <v>4221</v>
      </c>
      <c r="F56" s="125"/>
      <c r="G56" s="125"/>
      <c r="H56" s="126"/>
      <c r="I56" s="125"/>
    </row>
    <row r="57" spans="1:13" x14ac:dyDescent="0.25">
      <c r="A57" s="122"/>
      <c r="B57" s="122"/>
      <c r="C57" s="123">
        <v>11</v>
      </c>
      <c r="D57" s="122"/>
      <c r="E57" s="123">
        <v>4222</v>
      </c>
      <c r="F57" s="125"/>
      <c r="G57" s="125"/>
      <c r="H57" s="126">
        <v>3923.75</v>
      </c>
      <c r="I57" s="125"/>
      <c r="L57" s="131"/>
    </row>
    <row r="58" spans="1:13" x14ac:dyDescent="0.25">
      <c r="A58" s="122"/>
      <c r="B58" s="122"/>
      <c r="C58" s="123">
        <v>11</v>
      </c>
      <c r="D58" s="122"/>
      <c r="E58" s="123">
        <v>4227</v>
      </c>
      <c r="F58" s="125"/>
      <c r="G58" s="125"/>
      <c r="H58" s="126"/>
      <c r="I58" s="125"/>
    </row>
    <row r="59" spans="1:13" x14ac:dyDescent="0.25">
      <c r="A59" s="122"/>
      <c r="B59" s="122"/>
      <c r="C59" s="123">
        <v>11</v>
      </c>
      <c r="D59" s="122"/>
      <c r="E59" s="123">
        <v>4241</v>
      </c>
      <c r="F59" s="125"/>
      <c r="G59" s="125"/>
      <c r="H59" s="126">
        <v>1581.5</v>
      </c>
      <c r="I59" s="125"/>
    </row>
    <row r="60" spans="1:13" x14ac:dyDescent="0.25">
      <c r="A60" s="122"/>
      <c r="B60" s="122"/>
      <c r="C60" s="123">
        <v>11</v>
      </c>
      <c r="D60" s="124"/>
      <c r="E60" s="133" t="s">
        <v>249</v>
      </c>
      <c r="F60" s="132">
        <f>SUM(F61)</f>
        <v>0</v>
      </c>
      <c r="G60" s="132">
        <f t="shared" ref="G60:H60" si="17">SUM(G61)</f>
        <v>0</v>
      </c>
      <c r="H60" s="134">
        <f t="shared" si="17"/>
        <v>0</v>
      </c>
      <c r="I60" s="132"/>
    </row>
    <row r="61" spans="1:13" x14ac:dyDescent="0.25">
      <c r="A61" s="122"/>
      <c r="B61" s="122"/>
      <c r="C61" s="123">
        <v>11</v>
      </c>
      <c r="D61" s="122"/>
      <c r="E61" s="123">
        <v>4511</v>
      </c>
      <c r="F61" s="125"/>
      <c r="G61" s="125"/>
      <c r="H61" s="126"/>
      <c r="I61" s="125"/>
    </row>
    <row r="62" spans="1:13" x14ac:dyDescent="0.25">
      <c r="A62" s="128" t="s">
        <v>586</v>
      </c>
      <c r="B62" s="128" t="s">
        <v>587</v>
      </c>
      <c r="C62" s="135">
        <v>58100</v>
      </c>
      <c r="D62" s="136" t="s">
        <v>578</v>
      </c>
      <c r="E62" s="165" t="s">
        <v>579</v>
      </c>
      <c r="F62" s="138">
        <f>SUM(F63+F66+F80)</f>
        <v>190308</v>
      </c>
      <c r="G62" s="138">
        <f>SUM(G63+G66+G80)</f>
        <v>190308</v>
      </c>
      <c r="H62" s="157">
        <f>SUM(H63+H66+H80)</f>
        <v>127521.92</v>
      </c>
      <c r="I62" s="138">
        <f t="shared" si="11"/>
        <v>67.008176219601907</v>
      </c>
    </row>
    <row r="63" spans="1:13" x14ac:dyDescent="0.25">
      <c r="A63" s="124"/>
      <c r="B63" s="124"/>
      <c r="C63" s="133">
        <v>58100</v>
      </c>
      <c r="D63" s="124"/>
      <c r="E63" s="155">
        <v>31</v>
      </c>
      <c r="F63" s="132">
        <f>SUM(F64:F65)</f>
        <v>0</v>
      </c>
      <c r="G63" s="132">
        <f>SUM(G64:G65)</f>
        <v>0</v>
      </c>
      <c r="H63" s="134">
        <f>SUM(H64:H65)</f>
        <v>272.7</v>
      </c>
      <c r="I63" s="132"/>
    </row>
    <row r="64" spans="1:13" x14ac:dyDescent="0.25">
      <c r="A64" s="122"/>
      <c r="B64" s="122"/>
      <c r="C64" s="123">
        <v>58100</v>
      </c>
      <c r="D64" s="122"/>
      <c r="E64" s="123">
        <v>3121</v>
      </c>
      <c r="F64" s="125"/>
      <c r="G64" s="125"/>
      <c r="H64" s="126">
        <v>234.08</v>
      </c>
      <c r="I64" s="125"/>
    </row>
    <row r="65" spans="1:9" x14ac:dyDescent="0.25">
      <c r="A65" s="122"/>
      <c r="B65" s="122"/>
      <c r="C65" s="123">
        <v>58100</v>
      </c>
      <c r="D65" s="122"/>
      <c r="E65" s="123">
        <v>3132</v>
      </c>
      <c r="F65" s="125"/>
      <c r="G65" s="125"/>
      <c r="H65" s="126">
        <v>38.619999999999997</v>
      </c>
      <c r="I65" s="125"/>
    </row>
    <row r="66" spans="1:9" x14ac:dyDescent="0.25">
      <c r="A66" s="124"/>
      <c r="B66" s="124"/>
      <c r="C66" s="133">
        <v>58100</v>
      </c>
      <c r="D66" s="124"/>
      <c r="E66" s="133">
        <v>32</v>
      </c>
      <c r="F66" s="132">
        <f>SUM(F67:F79)</f>
        <v>98449</v>
      </c>
      <c r="G66" s="132">
        <f>SUM(G67:G79)</f>
        <v>98449</v>
      </c>
      <c r="H66" s="134">
        <f>SUM(H67:H79)</f>
        <v>11951.720000000001</v>
      </c>
      <c r="I66" s="125"/>
    </row>
    <row r="67" spans="1:9" x14ac:dyDescent="0.25">
      <c r="A67" s="122"/>
      <c r="B67" s="122"/>
      <c r="C67" s="123">
        <v>58100</v>
      </c>
      <c r="D67" s="122"/>
      <c r="E67" s="123">
        <v>3211</v>
      </c>
      <c r="F67" s="125">
        <v>26105</v>
      </c>
      <c r="G67" s="125">
        <v>26105</v>
      </c>
      <c r="H67" s="126">
        <v>3820.13</v>
      </c>
      <c r="I67" s="125"/>
    </row>
    <row r="68" spans="1:9" x14ac:dyDescent="0.25">
      <c r="A68" s="122"/>
      <c r="B68" s="122"/>
      <c r="C68" s="123">
        <v>58100</v>
      </c>
      <c r="D68" s="122"/>
      <c r="E68" s="123">
        <v>3213</v>
      </c>
      <c r="F68" s="125">
        <v>4835</v>
      </c>
      <c r="G68" s="125">
        <v>4835</v>
      </c>
      <c r="H68" s="126">
        <v>2906</v>
      </c>
      <c r="I68" s="125"/>
    </row>
    <row r="69" spans="1:9" x14ac:dyDescent="0.25">
      <c r="A69" s="122"/>
      <c r="B69" s="122"/>
      <c r="C69" s="123">
        <v>58100</v>
      </c>
      <c r="D69" s="122"/>
      <c r="E69" s="123">
        <v>3214</v>
      </c>
      <c r="F69" s="125"/>
      <c r="G69" s="125"/>
      <c r="H69" s="126">
        <v>687</v>
      </c>
      <c r="I69" s="125"/>
    </row>
    <row r="70" spans="1:9" x14ac:dyDescent="0.25">
      <c r="A70" s="122"/>
      <c r="B70" s="122"/>
      <c r="C70" s="123">
        <v>58100</v>
      </c>
      <c r="D70" s="122"/>
      <c r="E70" s="123">
        <v>3221</v>
      </c>
      <c r="F70" s="125">
        <v>1500</v>
      </c>
      <c r="G70" s="125">
        <v>1500</v>
      </c>
      <c r="H70" s="126"/>
      <c r="I70" s="125"/>
    </row>
    <row r="71" spans="1:9" x14ac:dyDescent="0.25">
      <c r="A71" s="122"/>
      <c r="B71" s="122"/>
      <c r="C71" s="123">
        <v>58100</v>
      </c>
      <c r="D71" s="122"/>
      <c r="E71" s="123">
        <v>3224</v>
      </c>
      <c r="F71" s="125">
        <v>12595</v>
      </c>
      <c r="G71" s="125">
        <v>12595</v>
      </c>
      <c r="H71" s="126"/>
      <c r="I71" s="125"/>
    </row>
    <row r="72" spans="1:9" x14ac:dyDescent="0.25">
      <c r="A72" s="122"/>
      <c r="B72" s="122"/>
      <c r="C72" s="123">
        <v>58100</v>
      </c>
      <c r="D72" s="122"/>
      <c r="E72" s="123">
        <v>3225</v>
      </c>
      <c r="F72" s="125">
        <v>500</v>
      </c>
      <c r="G72" s="125">
        <v>500</v>
      </c>
      <c r="H72" s="126"/>
      <c r="I72" s="125"/>
    </row>
    <row r="73" spans="1:9" x14ac:dyDescent="0.25">
      <c r="A73" s="122"/>
      <c r="B73" s="122"/>
      <c r="C73" s="123">
        <v>58100</v>
      </c>
      <c r="D73" s="122"/>
      <c r="E73" s="123">
        <v>3231</v>
      </c>
      <c r="F73" s="125">
        <v>700</v>
      </c>
      <c r="G73" s="125">
        <v>700</v>
      </c>
      <c r="H73" s="126"/>
      <c r="I73" s="125"/>
    </row>
    <row r="74" spans="1:9" x14ac:dyDescent="0.25">
      <c r="A74" s="122"/>
      <c r="B74" s="122"/>
      <c r="C74" s="123">
        <v>58100</v>
      </c>
      <c r="D74" s="122"/>
      <c r="E74" s="123">
        <v>3233</v>
      </c>
      <c r="F74" s="125">
        <v>900</v>
      </c>
      <c r="G74" s="125">
        <v>900</v>
      </c>
      <c r="H74" s="126"/>
      <c r="I74" s="125"/>
    </row>
    <row r="75" spans="1:9" x14ac:dyDescent="0.25">
      <c r="A75" s="122"/>
      <c r="B75" s="122"/>
      <c r="C75" s="123">
        <v>58100</v>
      </c>
      <c r="D75" s="122"/>
      <c r="E75" s="123">
        <v>3235</v>
      </c>
      <c r="F75" s="125">
        <v>15631</v>
      </c>
      <c r="G75" s="125">
        <v>15631</v>
      </c>
      <c r="H75" s="126"/>
      <c r="I75" s="125"/>
    </row>
    <row r="76" spans="1:9" x14ac:dyDescent="0.25">
      <c r="A76" s="122"/>
      <c r="B76" s="122"/>
      <c r="C76" s="123">
        <v>58100</v>
      </c>
      <c r="D76" s="122"/>
      <c r="E76" s="123">
        <v>3237</v>
      </c>
      <c r="F76" s="125">
        <v>20057</v>
      </c>
      <c r="G76" s="125">
        <v>20057</v>
      </c>
      <c r="H76" s="126">
        <v>808</v>
      </c>
      <c r="I76" s="125"/>
    </row>
    <row r="77" spans="1:9" x14ac:dyDescent="0.25">
      <c r="A77" s="122"/>
      <c r="B77" s="122"/>
      <c r="C77" s="123">
        <v>58100</v>
      </c>
      <c r="D77" s="122"/>
      <c r="E77" s="123">
        <v>3238</v>
      </c>
      <c r="F77" s="125">
        <v>1626</v>
      </c>
      <c r="G77" s="125">
        <v>1626</v>
      </c>
      <c r="H77" s="126"/>
      <c r="I77" s="125"/>
    </row>
    <row r="78" spans="1:9" x14ac:dyDescent="0.25">
      <c r="A78" s="122"/>
      <c r="B78" s="122"/>
      <c r="C78" s="123">
        <v>58100</v>
      </c>
      <c r="D78" s="122"/>
      <c r="E78" s="123">
        <v>3239</v>
      </c>
      <c r="F78" s="125">
        <v>14000</v>
      </c>
      <c r="G78" s="125">
        <v>14000</v>
      </c>
      <c r="H78" s="126">
        <v>2781.8</v>
      </c>
      <c r="I78" s="125"/>
    </row>
    <row r="79" spans="1:9" x14ac:dyDescent="0.25">
      <c r="A79" s="122"/>
      <c r="B79" s="122"/>
      <c r="C79" s="123">
        <v>58100</v>
      </c>
      <c r="D79" s="122"/>
      <c r="E79" s="123">
        <v>3293</v>
      </c>
      <c r="F79" s="125"/>
      <c r="G79" s="125"/>
      <c r="H79" s="126">
        <v>948.79</v>
      </c>
      <c r="I79" s="125"/>
    </row>
    <row r="80" spans="1:9" x14ac:dyDescent="0.25">
      <c r="A80" s="122"/>
      <c r="B80" s="122"/>
      <c r="C80" s="133">
        <v>58100</v>
      </c>
      <c r="D80" s="124"/>
      <c r="E80" s="133">
        <v>42</v>
      </c>
      <c r="F80" s="132">
        <f>SUM(F81)</f>
        <v>91859</v>
      </c>
      <c r="G80" s="132">
        <f>SUM(G81)</f>
        <v>91859</v>
      </c>
      <c r="H80" s="134">
        <f>SUM(H81)</f>
        <v>115297.5</v>
      </c>
      <c r="I80" s="132"/>
    </row>
    <row r="81" spans="1:9" x14ac:dyDescent="0.25">
      <c r="A81" s="122"/>
      <c r="B81" s="122"/>
      <c r="C81" s="123">
        <v>58100</v>
      </c>
      <c r="D81" s="122"/>
      <c r="E81" s="123">
        <v>4221</v>
      </c>
      <c r="F81" s="125">
        <v>91859</v>
      </c>
      <c r="G81" s="125">
        <v>91859</v>
      </c>
      <c r="H81" s="126">
        <v>115297.5</v>
      </c>
      <c r="I81" s="125"/>
    </row>
    <row r="82" spans="1:9" x14ac:dyDescent="0.25">
      <c r="A82" s="128" t="s">
        <v>581</v>
      </c>
      <c r="B82" s="128" t="s">
        <v>574</v>
      </c>
      <c r="C82" s="127">
        <v>12</v>
      </c>
      <c r="D82" s="128" t="s">
        <v>74</v>
      </c>
      <c r="E82" s="154" t="s">
        <v>579</v>
      </c>
      <c r="F82" s="129">
        <f>SUM(F83:F84)</f>
        <v>0</v>
      </c>
      <c r="G82" s="129">
        <f t="shared" ref="G82:H82" si="18">SUM(G83:G84)</f>
        <v>0</v>
      </c>
      <c r="H82" s="130">
        <f t="shared" si="18"/>
        <v>0</v>
      </c>
      <c r="I82" s="129"/>
    </row>
    <row r="83" spans="1:9" x14ac:dyDescent="0.25">
      <c r="A83" s="122"/>
      <c r="B83" s="122"/>
      <c r="C83" s="123">
        <v>12</v>
      </c>
      <c r="D83" s="124"/>
      <c r="E83" s="133">
        <v>32</v>
      </c>
      <c r="F83" s="125"/>
      <c r="G83" s="125"/>
      <c r="H83" s="126"/>
      <c r="I83" s="125"/>
    </row>
    <row r="84" spans="1:9" x14ac:dyDescent="0.25">
      <c r="A84" s="122"/>
      <c r="B84" s="122"/>
      <c r="C84" s="133">
        <v>12</v>
      </c>
      <c r="D84" s="124"/>
      <c r="E84" s="133">
        <v>42</v>
      </c>
      <c r="F84" s="132"/>
      <c r="G84" s="132"/>
      <c r="H84" s="134"/>
      <c r="I84" s="132"/>
    </row>
    <row r="85" spans="1:9" x14ac:dyDescent="0.25">
      <c r="A85" s="122"/>
      <c r="B85" s="122"/>
      <c r="C85" s="123">
        <v>12</v>
      </c>
      <c r="D85" s="124"/>
      <c r="E85" s="123">
        <v>4221</v>
      </c>
      <c r="F85" s="125"/>
      <c r="G85" s="125"/>
      <c r="H85" s="126"/>
      <c r="I85" s="125"/>
    </row>
    <row r="86" spans="1:9" x14ac:dyDescent="0.25">
      <c r="A86" s="122"/>
      <c r="B86" s="122"/>
      <c r="C86" s="127">
        <v>561</v>
      </c>
      <c r="D86" s="128" t="s">
        <v>575</v>
      </c>
      <c r="E86" s="154" t="s">
        <v>579</v>
      </c>
      <c r="F86" s="138">
        <f>SUM(F87:F88)</f>
        <v>0</v>
      </c>
      <c r="G86" s="129">
        <f t="shared" ref="G86:H86" si="19">SUM(G87:G88)</f>
        <v>0</v>
      </c>
      <c r="H86" s="130">
        <f t="shared" si="19"/>
        <v>0</v>
      </c>
      <c r="I86" s="129"/>
    </row>
    <row r="87" spans="1:9" x14ac:dyDescent="0.25">
      <c r="A87" s="122"/>
      <c r="B87" s="122"/>
      <c r="C87" s="123">
        <v>561</v>
      </c>
      <c r="D87" s="122"/>
      <c r="E87" s="133">
        <v>32</v>
      </c>
      <c r="F87" s="125"/>
      <c r="G87" s="125"/>
      <c r="H87" s="126"/>
      <c r="I87" s="125"/>
    </row>
    <row r="88" spans="1:9" x14ac:dyDescent="0.25">
      <c r="A88" s="122"/>
      <c r="B88" s="122"/>
      <c r="C88" s="133">
        <v>561</v>
      </c>
      <c r="D88" s="124"/>
      <c r="E88" s="133">
        <v>42</v>
      </c>
      <c r="F88" s="125"/>
      <c r="G88" s="125"/>
      <c r="H88" s="126"/>
      <c r="I88" s="125"/>
    </row>
    <row r="89" spans="1:9" x14ac:dyDescent="0.25">
      <c r="A89" s="128"/>
      <c r="B89" s="128"/>
      <c r="C89" s="127">
        <v>5011</v>
      </c>
      <c r="D89" s="128" t="s">
        <v>583</v>
      </c>
      <c r="E89" s="127" t="s">
        <v>579</v>
      </c>
      <c r="F89" s="129">
        <f>F90+F94</f>
        <v>19360</v>
      </c>
      <c r="G89" s="129">
        <f>G90+G94</f>
        <v>49351</v>
      </c>
      <c r="H89" s="130">
        <f>SUM(H90+H94)</f>
        <v>26529.32</v>
      </c>
      <c r="I89" s="129">
        <f t="shared" ref="I89" si="20">H89/G89*100</f>
        <v>53.756398046645458</v>
      </c>
    </row>
    <row r="90" spans="1:9" x14ac:dyDescent="0.25">
      <c r="A90" s="124"/>
      <c r="B90" s="124"/>
      <c r="C90" s="133">
        <v>5011</v>
      </c>
      <c r="D90" s="124"/>
      <c r="E90" s="133">
        <v>31</v>
      </c>
      <c r="F90" s="132">
        <f>SUM(F91:F93)</f>
        <v>0</v>
      </c>
      <c r="G90" s="132">
        <f>SUM(G91:G93)</f>
        <v>29991</v>
      </c>
      <c r="H90" s="134">
        <f>SUM(H91:H93)</f>
        <v>19719.36</v>
      </c>
      <c r="I90" s="132"/>
    </row>
    <row r="91" spans="1:9" x14ac:dyDescent="0.25">
      <c r="A91" s="124"/>
      <c r="B91" s="124"/>
      <c r="C91" s="166">
        <v>5011</v>
      </c>
      <c r="D91" s="124"/>
      <c r="E91" s="123">
        <v>3111</v>
      </c>
      <c r="F91" s="125"/>
      <c r="G91" s="125">
        <v>25400</v>
      </c>
      <c r="H91" s="126">
        <v>16583.14</v>
      </c>
      <c r="I91" s="125"/>
    </row>
    <row r="92" spans="1:9" x14ac:dyDescent="0.25">
      <c r="A92" s="124"/>
      <c r="B92" s="124"/>
      <c r="C92" s="133">
        <v>5011</v>
      </c>
      <c r="D92" s="124"/>
      <c r="E92" s="123">
        <v>3121</v>
      </c>
      <c r="F92" s="125"/>
      <c r="G92" s="125">
        <v>400</v>
      </c>
      <c r="H92" s="126">
        <v>400</v>
      </c>
      <c r="I92" s="125"/>
    </row>
    <row r="93" spans="1:9" x14ac:dyDescent="0.25">
      <c r="A93" s="124"/>
      <c r="B93" s="124"/>
      <c r="C93" s="133">
        <v>5011</v>
      </c>
      <c r="D93" s="124"/>
      <c r="E93" s="123">
        <v>3132</v>
      </c>
      <c r="F93" s="125"/>
      <c r="G93" s="125">
        <v>4191</v>
      </c>
      <c r="H93" s="126">
        <v>2736.22</v>
      </c>
      <c r="I93" s="125"/>
    </row>
    <row r="94" spans="1:9" x14ac:dyDescent="0.25">
      <c r="A94" s="124"/>
      <c r="B94" s="124"/>
      <c r="C94" s="133">
        <v>5011</v>
      </c>
      <c r="D94" s="124"/>
      <c r="E94" s="133">
        <v>32</v>
      </c>
      <c r="F94" s="167">
        <f>SUM(F95:F101)</f>
        <v>19360</v>
      </c>
      <c r="G94" s="132">
        <f>SUM(G95:G101)</f>
        <v>19360</v>
      </c>
      <c r="H94" s="134">
        <f>SUM(H95:H101)</f>
        <v>6809.9599999999991</v>
      </c>
      <c r="I94" s="132"/>
    </row>
    <row r="95" spans="1:9" x14ac:dyDescent="0.25">
      <c r="A95" s="124"/>
      <c r="B95" s="124"/>
      <c r="C95" s="133">
        <v>5011</v>
      </c>
      <c r="D95" s="124"/>
      <c r="E95" s="166">
        <v>3211</v>
      </c>
      <c r="F95" s="163">
        <v>6460</v>
      </c>
      <c r="G95" s="163">
        <v>6460</v>
      </c>
      <c r="H95" s="164">
        <v>3083.06</v>
      </c>
      <c r="I95" s="163"/>
    </row>
    <row r="96" spans="1:9" x14ac:dyDescent="0.25">
      <c r="A96" s="124"/>
      <c r="B96" s="124"/>
      <c r="C96" s="133">
        <v>5011</v>
      </c>
      <c r="D96" s="124"/>
      <c r="E96" s="166">
        <v>3212</v>
      </c>
      <c r="F96" s="163"/>
      <c r="G96" s="163"/>
      <c r="H96" s="164">
        <v>278.7</v>
      </c>
      <c r="I96" s="163"/>
    </row>
    <row r="97" spans="1:12" x14ac:dyDescent="0.25">
      <c r="A97" s="124"/>
      <c r="B97" s="124"/>
      <c r="C97" s="133">
        <v>5011</v>
      </c>
      <c r="D97" s="124"/>
      <c r="E97" s="166">
        <v>3213</v>
      </c>
      <c r="F97" s="163">
        <v>2000</v>
      </c>
      <c r="G97" s="163">
        <v>2000</v>
      </c>
      <c r="H97" s="164">
        <v>2518.1999999999998</v>
      </c>
      <c r="I97" s="163"/>
    </row>
    <row r="98" spans="1:12" x14ac:dyDescent="0.25">
      <c r="A98" s="124"/>
      <c r="B98" s="124"/>
      <c r="C98" s="133">
        <v>5011</v>
      </c>
      <c r="D98" s="124"/>
      <c r="E98" s="166">
        <v>3214</v>
      </c>
      <c r="F98" s="163"/>
      <c r="G98" s="163"/>
      <c r="H98" s="164">
        <v>930</v>
      </c>
      <c r="I98" s="163"/>
    </row>
    <row r="99" spans="1:12" x14ac:dyDescent="0.25">
      <c r="A99" s="124"/>
      <c r="B99" s="124"/>
      <c r="C99" s="133">
        <v>5011</v>
      </c>
      <c r="D99" s="124"/>
      <c r="E99" s="166">
        <v>3235</v>
      </c>
      <c r="F99" s="163">
        <v>5000</v>
      </c>
      <c r="G99" s="163">
        <v>5000</v>
      </c>
      <c r="H99" s="164"/>
      <c r="I99" s="163"/>
    </row>
    <row r="100" spans="1:12" x14ac:dyDescent="0.25">
      <c r="A100" s="124"/>
      <c r="B100" s="124"/>
      <c r="C100" s="133">
        <v>5011</v>
      </c>
      <c r="D100" s="124"/>
      <c r="E100" s="166">
        <v>3237</v>
      </c>
      <c r="F100" s="163">
        <v>4900</v>
      </c>
      <c r="G100" s="163">
        <v>4900</v>
      </c>
      <c r="H100" s="164"/>
      <c r="I100" s="163"/>
    </row>
    <row r="101" spans="1:12" x14ac:dyDescent="0.25">
      <c r="A101" s="124"/>
      <c r="B101" s="124"/>
      <c r="C101" s="133">
        <v>5011</v>
      </c>
      <c r="D101" s="124"/>
      <c r="E101" s="166">
        <v>3293</v>
      </c>
      <c r="F101" s="163">
        <v>1000</v>
      </c>
      <c r="G101" s="163">
        <v>1000</v>
      </c>
      <c r="H101" s="164"/>
      <c r="I101" s="163"/>
    </row>
    <row r="102" spans="1:12" x14ac:dyDescent="0.25">
      <c r="A102" s="128" t="s">
        <v>563</v>
      </c>
      <c r="B102" s="128" t="s">
        <v>582</v>
      </c>
      <c r="C102" s="127">
        <v>5100</v>
      </c>
      <c r="D102" s="128" t="s">
        <v>65</v>
      </c>
      <c r="E102" s="154" t="s">
        <v>579</v>
      </c>
      <c r="F102" s="129">
        <f>F103+F107+F118+F119+F120</f>
        <v>0</v>
      </c>
      <c r="G102" s="129">
        <f>G103+G107+G118+G119+G120</f>
        <v>242514</v>
      </c>
      <c r="H102" s="130">
        <f>H103+H107+H118+H119+H120</f>
        <v>153722.59000000003</v>
      </c>
      <c r="I102" s="129">
        <f t="shared" ref="I102:I120" si="21">H102/G102*100</f>
        <v>63.387099301483637</v>
      </c>
    </row>
    <row r="103" spans="1:12" x14ac:dyDescent="0.25">
      <c r="A103" s="124"/>
      <c r="B103" s="124"/>
      <c r="C103" s="133">
        <v>51000</v>
      </c>
      <c r="D103" s="124"/>
      <c r="E103" s="155">
        <v>31</v>
      </c>
      <c r="F103" s="132">
        <f>SUM(F104:F106)</f>
        <v>0</v>
      </c>
      <c r="G103" s="132">
        <f>SUM(G104:G106)</f>
        <v>18807</v>
      </c>
      <c r="H103" s="134">
        <f>SUM(H104:H106)</f>
        <v>23262.799999999999</v>
      </c>
      <c r="I103" s="132">
        <f t="shared" si="21"/>
        <v>123.69224225022597</v>
      </c>
    </row>
    <row r="104" spans="1:12" x14ac:dyDescent="0.25">
      <c r="A104" s="124"/>
      <c r="B104" s="124"/>
      <c r="C104" s="123">
        <v>51000</v>
      </c>
      <c r="D104" s="124"/>
      <c r="E104" s="156">
        <v>3111</v>
      </c>
      <c r="F104" s="125"/>
      <c r="G104" s="125"/>
      <c r="H104" s="126"/>
      <c r="I104" s="125"/>
    </row>
    <row r="105" spans="1:12" x14ac:dyDescent="0.25">
      <c r="A105" s="124"/>
      <c r="B105" s="124"/>
      <c r="C105" s="123">
        <v>51000</v>
      </c>
      <c r="D105" s="124"/>
      <c r="E105" s="156">
        <v>3121</v>
      </c>
      <c r="F105" s="125"/>
      <c r="G105" s="125">
        <v>16143</v>
      </c>
      <c r="H105" s="126">
        <v>19968.05</v>
      </c>
      <c r="I105" s="125"/>
      <c r="L105" s="131"/>
    </row>
    <row r="106" spans="1:12" x14ac:dyDescent="0.25">
      <c r="A106" s="124"/>
      <c r="B106" s="124"/>
      <c r="C106" s="123">
        <v>51000</v>
      </c>
      <c r="D106" s="124"/>
      <c r="E106" s="156">
        <v>3132</v>
      </c>
      <c r="F106" s="125"/>
      <c r="G106" s="125">
        <v>2664</v>
      </c>
      <c r="H106" s="126">
        <v>3294.75</v>
      </c>
      <c r="I106" s="125"/>
    </row>
    <row r="107" spans="1:12" x14ac:dyDescent="0.25">
      <c r="A107" s="122"/>
      <c r="B107" s="122"/>
      <c r="C107" s="133">
        <v>51000</v>
      </c>
      <c r="D107" s="124"/>
      <c r="E107" s="133" t="s">
        <v>98</v>
      </c>
      <c r="F107" s="132">
        <f>SUM(F108:F117)</f>
        <v>0</v>
      </c>
      <c r="G107" s="132">
        <f>SUM(G108:G117)</f>
        <v>114222</v>
      </c>
      <c r="H107" s="134">
        <f>SUM(H108:H117)</f>
        <v>117389.44000000003</v>
      </c>
      <c r="I107" s="132">
        <f t="shared" si="21"/>
        <v>102.77305597870816</v>
      </c>
    </row>
    <row r="108" spans="1:12" x14ac:dyDescent="0.25">
      <c r="A108" s="122"/>
      <c r="B108" s="122"/>
      <c r="C108" s="123">
        <v>51000</v>
      </c>
      <c r="D108" s="122"/>
      <c r="E108" s="123">
        <v>3211</v>
      </c>
      <c r="F108" s="125"/>
      <c r="G108" s="125">
        <v>69845</v>
      </c>
      <c r="H108" s="126">
        <v>68305.570000000007</v>
      </c>
      <c r="I108" s="125"/>
    </row>
    <row r="109" spans="1:12" x14ac:dyDescent="0.25">
      <c r="A109" s="122"/>
      <c r="B109" s="122"/>
      <c r="C109" s="123">
        <v>51000</v>
      </c>
      <c r="D109" s="122"/>
      <c r="E109" s="123">
        <v>3212</v>
      </c>
      <c r="F109" s="125"/>
      <c r="G109" s="125"/>
      <c r="H109" s="126"/>
      <c r="I109" s="125"/>
    </row>
    <row r="110" spans="1:12" x14ac:dyDescent="0.25">
      <c r="A110" s="122"/>
      <c r="B110" s="122"/>
      <c r="C110" s="123">
        <v>51000</v>
      </c>
      <c r="D110" s="122"/>
      <c r="E110" s="123">
        <v>3213</v>
      </c>
      <c r="F110" s="125"/>
      <c r="G110" s="125">
        <v>361</v>
      </c>
      <c r="H110" s="126">
        <v>361.1</v>
      </c>
      <c r="I110" s="125"/>
    </row>
    <row r="111" spans="1:12" x14ac:dyDescent="0.25">
      <c r="A111" s="122"/>
      <c r="B111" s="122"/>
      <c r="C111" s="123">
        <v>51000</v>
      </c>
      <c r="D111" s="122"/>
      <c r="E111" s="123">
        <v>3214</v>
      </c>
      <c r="F111" s="125"/>
      <c r="G111" s="125">
        <v>1500</v>
      </c>
      <c r="H111" s="126">
        <v>1138.2</v>
      </c>
      <c r="I111" s="125"/>
      <c r="L111" s="131"/>
    </row>
    <row r="112" spans="1:12" x14ac:dyDescent="0.25">
      <c r="A112" s="122"/>
      <c r="B112" s="122"/>
      <c r="C112" s="123">
        <v>51000</v>
      </c>
      <c r="D112" s="122"/>
      <c r="E112" s="123">
        <v>3223</v>
      </c>
      <c r="F112" s="125"/>
      <c r="G112" s="125"/>
      <c r="H112" s="126"/>
      <c r="I112" s="125"/>
    </row>
    <row r="113" spans="1:12" x14ac:dyDescent="0.25">
      <c r="A113" s="122"/>
      <c r="B113" s="122"/>
      <c r="C113" s="123">
        <v>51000</v>
      </c>
      <c r="D113" s="122"/>
      <c r="E113" s="123">
        <v>3233</v>
      </c>
      <c r="F113" s="125"/>
      <c r="G113" s="125">
        <v>2880</v>
      </c>
      <c r="H113" s="126">
        <v>2877.5</v>
      </c>
      <c r="I113" s="125"/>
    </row>
    <row r="114" spans="1:12" x14ac:dyDescent="0.25">
      <c r="A114" s="122"/>
      <c r="B114" s="122"/>
      <c r="C114" s="123">
        <v>51000</v>
      </c>
      <c r="D114" s="122"/>
      <c r="E114" s="123">
        <v>3237</v>
      </c>
      <c r="F114" s="125"/>
      <c r="G114" s="125">
        <v>33000</v>
      </c>
      <c r="H114" s="126">
        <v>34779.15</v>
      </c>
      <c r="I114" s="125"/>
    </row>
    <row r="115" spans="1:12" x14ac:dyDescent="0.25">
      <c r="A115" s="122"/>
      <c r="B115" s="122"/>
      <c r="C115" s="123">
        <v>51000</v>
      </c>
      <c r="D115" s="122"/>
      <c r="E115" s="123">
        <v>3239</v>
      </c>
      <c r="F115" s="125"/>
      <c r="G115" s="125">
        <v>85</v>
      </c>
      <c r="H115" s="126">
        <v>133.75</v>
      </c>
      <c r="I115" s="125"/>
    </row>
    <row r="116" spans="1:12" x14ac:dyDescent="0.25">
      <c r="A116" s="122"/>
      <c r="B116" s="122"/>
      <c r="C116" s="123">
        <v>51000</v>
      </c>
      <c r="D116" s="122"/>
      <c r="E116" s="123">
        <v>3241</v>
      </c>
      <c r="F116" s="125"/>
      <c r="G116" s="125">
        <v>3141</v>
      </c>
      <c r="H116" s="126">
        <v>4754.07</v>
      </c>
      <c r="I116" s="125"/>
    </row>
    <row r="117" spans="1:12" x14ac:dyDescent="0.25">
      <c r="A117" s="122"/>
      <c r="B117" s="122"/>
      <c r="C117" s="123">
        <v>51000</v>
      </c>
      <c r="D117" s="122"/>
      <c r="E117" s="123">
        <v>3293</v>
      </c>
      <c r="F117" s="125"/>
      <c r="G117" s="125">
        <v>3410</v>
      </c>
      <c r="H117" s="126">
        <v>5040.1000000000004</v>
      </c>
      <c r="I117" s="125"/>
    </row>
    <row r="118" spans="1:12" x14ac:dyDescent="0.25">
      <c r="A118" s="122"/>
      <c r="B118" s="122"/>
      <c r="C118" s="133">
        <v>51000</v>
      </c>
      <c r="D118" s="124"/>
      <c r="E118" s="133">
        <v>34</v>
      </c>
      <c r="F118" s="132"/>
      <c r="G118" s="132"/>
      <c r="H118" s="134"/>
      <c r="I118" s="132"/>
    </row>
    <row r="119" spans="1:12" x14ac:dyDescent="0.25">
      <c r="A119" s="122"/>
      <c r="B119" s="122"/>
      <c r="C119" s="133">
        <v>51000</v>
      </c>
      <c r="D119" s="124"/>
      <c r="E119" s="133">
        <v>37</v>
      </c>
      <c r="F119" s="132"/>
      <c r="G119" s="132"/>
      <c r="H119" s="134"/>
      <c r="I119" s="132"/>
    </row>
    <row r="120" spans="1:12" x14ac:dyDescent="0.25">
      <c r="A120" s="122"/>
      <c r="B120" s="122"/>
      <c r="C120" s="133">
        <v>51000</v>
      </c>
      <c r="D120" s="124"/>
      <c r="E120" s="133">
        <v>42</v>
      </c>
      <c r="F120" s="132">
        <f>SUM(F121:F122)</f>
        <v>0</v>
      </c>
      <c r="G120" s="132">
        <f>SUM(G121:G122)</f>
        <v>109485</v>
      </c>
      <c r="H120" s="134">
        <f>SUM(H121:H122)</f>
        <v>13070.35</v>
      </c>
      <c r="I120" s="132">
        <f t="shared" si="21"/>
        <v>11.938028040370828</v>
      </c>
    </row>
    <row r="121" spans="1:12" x14ac:dyDescent="0.25">
      <c r="A121" s="122"/>
      <c r="B121" s="122"/>
      <c r="C121" s="123">
        <v>51000</v>
      </c>
      <c r="D121" s="122"/>
      <c r="E121" s="123">
        <v>4221</v>
      </c>
      <c r="F121" s="125"/>
      <c r="G121" s="125">
        <v>105259</v>
      </c>
      <c r="H121" s="126">
        <v>8844.36</v>
      </c>
      <c r="I121" s="125"/>
      <c r="L121" s="131"/>
    </row>
    <row r="122" spans="1:12" x14ac:dyDescent="0.25">
      <c r="A122" s="122"/>
      <c r="B122" s="122"/>
      <c r="C122" s="123">
        <v>51000</v>
      </c>
      <c r="D122" s="122"/>
      <c r="E122" s="123">
        <v>4222</v>
      </c>
      <c r="F122" s="125"/>
      <c r="G122" s="125">
        <v>4226</v>
      </c>
      <c r="H122" s="126">
        <v>4225.99</v>
      </c>
      <c r="I122" s="125"/>
    </row>
    <row r="123" spans="1:12" x14ac:dyDescent="0.25">
      <c r="A123" s="124"/>
      <c r="B123" s="124"/>
      <c r="C123" s="127">
        <v>31</v>
      </c>
      <c r="D123" s="128" t="s">
        <v>485</v>
      </c>
      <c r="E123" s="154" t="s">
        <v>579</v>
      </c>
      <c r="F123" s="129">
        <f>SUM(F124+F130+F147+F149+F151)</f>
        <v>222021</v>
      </c>
      <c r="G123" s="129">
        <f>SUM(G124+G130+G147+G149+G151)</f>
        <v>209232</v>
      </c>
      <c r="H123" s="130">
        <f>H124+H130+H147+H149+H151</f>
        <v>17630.54</v>
      </c>
      <c r="I123" s="129">
        <f>H123/G123*100</f>
        <v>8.4263114628737483</v>
      </c>
    </row>
    <row r="124" spans="1:12" x14ac:dyDescent="0.25">
      <c r="A124" s="124"/>
      <c r="B124" s="124"/>
      <c r="C124" s="133">
        <v>31</v>
      </c>
      <c r="D124" s="124"/>
      <c r="E124" s="155">
        <v>31</v>
      </c>
      <c r="F124" s="132">
        <f>SUM(F125:F129)</f>
        <v>66126</v>
      </c>
      <c r="G124" s="132">
        <f>SUM(G125:G129)</f>
        <v>66126</v>
      </c>
      <c r="H124" s="134">
        <f>SUM(H126:H129)</f>
        <v>4476.47</v>
      </c>
      <c r="I124" s="132">
        <f t="shared" ref="I124:I151" si="22">H124/G124*100</f>
        <v>6.7696065087862562</v>
      </c>
    </row>
    <row r="125" spans="1:12" x14ac:dyDescent="0.25">
      <c r="A125" s="124"/>
      <c r="B125" s="124"/>
      <c r="C125" s="166">
        <v>31</v>
      </c>
      <c r="D125" s="124"/>
      <c r="E125" s="156">
        <v>3111</v>
      </c>
      <c r="F125" s="163">
        <v>11605</v>
      </c>
      <c r="G125" s="163">
        <v>11605</v>
      </c>
      <c r="H125" s="164"/>
      <c r="I125" s="163"/>
    </row>
    <row r="126" spans="1:12" x14ac:dyDescent="0.25">
      <c r="A126" s="124"/>
      <c r="B126" s="124"/>
      <c r="C126" s="123">
        <v>31</v>
      </c>
      <c r="D126" s="122"/>
      <c r="E126" s="156">
        <v>3112</v>
      </c>
      <c r="F126" s="125"/>
      <c r="G126" s="125"/>
      <c r="H126" s="126"/>
      <c r="I126" s="125"/>
    </row>
    <row r="127" spans="1:12" x14ac:dyDescent="0.25">
      <c r="A127" s="124"/>
      <c r="B127" s="124"/>
      <c r="C127" s="123">
        <v>31</v>
      </c>
      <c r="D127" s="122"/>
      <c r="E127" s="156">
        <v>3113</v>
      </c>
      <c r="F127" s="125"/>
      <c r="G127" s="125"/>
      <c r="H127" s="126"/>
      <c r="I127" s="125"/>
      <c r="L127" s="131"/>
    </row>
    <row r="128" spans="1:12" x14ac:dyDescent="0.25">
      <c r="A128" s="124"/>
      <c r="B128" s="124"/>
      <c r="C128" s="123">
        <v>31</v>
      </c>
      <c r="D128" s="122"/>
      <c r="E128" s="156">
        <v>3121</v>
      </c>
      <c r="F128" s="125">
        <v>49207</v>
      </c>
      <c r="G128" s="125">
        <v>49207</v>
      </c>
      <c r="H128" s="126">
        <v>3842.46</v>
      </c>
      <c r="I128" s="125"/>
    </row>
    <row r="129" spans="1:12" x14ac:dyDescent="0.25">
      <c r="A129" s="124"/>
      <c r="B129" s="124"/>
      <c r="C129" s="123">
        <v>31</v>
      </c>
      <c r="D129" s="122"/>
      <c r="E129" s="156">
        <v>3132</v>
      </c>
      <c r="F129" s="125">
        <v>5314</v>
      </c>
      <c r="G129" s="125">
        <v>5314</v>
      </c>
      <c r="H129" s="126">
        <v>634.01</v>
      </c>
      <c r="I129" s="125"/>
    </row>
    <row r="130" spans="1:12" x14ac:dyDescent="0.25">
      <c r="A130" s="122"/>
      <c r="B130" s="122"/>
      <c r="C130" s="133">
        <v>31</v>
      </c>
      <c r="D130" s="124"/>
      <c r="E130" s="133" t="s">
        <v>98</v>
      </c>
      <c r="F130" s="132">
        <f>SUM(F131:F146)</f>
        <v>155553</v>
      </c>
      <c r="G130" s="132">
        <f>SUM(G131:G146)</f>
        <v>127764</v>
      </c>
      <c r="H130" s="134">
        <f>SUM(H131:H146)</f>
        <v>10136.75</v>
      </c>
      <c r="I130" s="132">
        <f t="shared" si="22"/>
        <v>7.9339641839641848</v>
      </c>
    </row>
    <row r="131" spans="1:12" x14ac:dyDescent="0.25">
      <c r="A131" s="122"/>
      <c r="B131" s="122"/>
      <c r="C131" s="123">
        <v>31</v>
      </c>
      <c r="D131" s="122"/>
      <c r="E131" s="123">
        <v>3211</v>
      </c>
      <c r="F131" s="125">
        <v>24720</v>
      </c>
      <c r="G131" s="125">
        <v>24720</v>
      </c>
      <c r="H131" s="126">
        <v>435.31</v>
      </c>
      <c r="I131" s="125"/>
    </row>
    <row r="132" spans="1:12" x14ac:dyDescent="0.25">
      <c r="A132" s="122"/>
      <c r="B132" s="122"/>
      <c r="C132" s="123">
        <v>31</v>
      </c>
      <c r="D132" s="122"/>
      <c r="E132" s="123">
        <v>3213</v>
      </c>
      <c r="F132" s="125"/>
      <c r="G132" s="125"/>
      <c r="H132" s="126"/>
      <c r="I132" s="125"/>
    </row>
    <row r="133" spans="1:12" x14ac:dyDescent="0.25">
      <c r="A133" s="122"/>
      <c r="B133" s="122"/>
      <c r="C133" s="123">
        <v>31</v>
      </c>
      <c r="D133" s="122"/>
      <c r="E133" s="123">
        <v>3214</v>
      </c>
      <c r="F133" s="125"/>
      <c r="G133" s="125"/>
      <c r="H133" s="126">
        <v>245</v>
      </c>
      <c r="I133" s="125"/>
    </row>
    <row r="134" spans="1:12" x14ac:dyDescent="0.25">
      <c r="A134" s="122"/>
      <c r="B134" s="122"/>
      <c r="C134" s="123">
        <v>31</v>
      </c>
      <c r="D134" s="122"/>
      <c r="E134" s="123">
        <v>3221</v>
      </c>
      <c r="F134" s="125">
        <v>1368</v>
      </c>
      <c r="G134" s="125">
        <v>1368</v>
      </c>
      <c r="H134" s="126"/>
      <c r="I134" s="125"/>
    </row>
    <row r="135" spans="1:12" x14ac:dyDescent="0.25">
      <c r="A135" s="122"/>
      <c r="B135" s="122"/>
      <c r="C135" s="123">
        <v>31</v>
      </c>
      <c r="D135" s="122"/>
      <c r="E135" s="123">
        <v>3225</v>
      </c>
      <c r="F135" s="125">
        <v>137</v>
      </c>
      <c r="G135" s="125">
        <v>137</v>
      </c>
      <c r="H135" s="126"/>
      <c r="I135" s="125"/>
    </row>
    <row r="136" spans="1:12" x14ac:dyDescent="0.25">
      <c r="A136" s="122"/>
      <c r="B136" s="122"/>
      <c r="C136" s="123">
        <v>31</v>
      </c>
      <c r="D136" s="122"/>
      <c r="E136" s="123">
        <v>3231</v>
      </c>
      <c r="F136" s="125">
        <v>5253</v>
      </c>
      <c r="G136" s="125">
        <v>5253</v>
      </c>
      <c r="H136" s="126"/>
      <c r="I136" s="125"/>
    </row>
    <row r="137" spans="1:12" x14ac:dyDescent="0.25">
      <c r="A137" s="122"/>
      <c r="B137" s="122"/>
      <c r="C137" s="123">
        <v>31</v>
      </c>
      <c r="D137" s="122"/>
      <c r="E137" s="123">
        <v>3232</v>
      </c>
      <c r="F137" s="125">
        <v>1367</v>
      </c>
      <c r="G137" s="125">
        <v>1367</v>
      </c>
      <c r="H137" s="126"/>
      <c r="I137" s="125"/>
    </row>
    <row r="138" spans="1:12" x14ac:dyDescent="0.25">
      <c r="A138" s="122"/>
      <c r="B138" s="122"/>
      <c r="C138" s="123">
        <v>31</v>
      </c>
      <c r="D138" s="122"/>
      <c r="E138" s="123">
        <v>3233</v>
      </c>
      <c r="F138" s="125"/>
      <c r="G138" s="125"/>
      <c r="H138" s="126"/>
      <c r="I138" s="125"/>
      <c r="L138" s="131"/>
    </row>
    <row r="139" spans="1:12" x14ac:dyDescent="0.25">
      <c r="A139" s="122"/>
      <c r="B139" s="122"/>
      <c r="C139" s="123">
        <v>31</v>
      </c>
      <c r="D139" s="122"/>
      <c r="E139" s="123">
        <v>3235</v>
      </c>
      <c r="F139" s="125">
        <v>12614</v>
      </c>
      <c r="G139" s="125">
        <v>12614</v>
      </c>
      <c r="H139" s="126"/>
      <c r="I139" s="125"/>
      <c r="L139" s="131"/>
    </row>
    <row r="140" spans="1:12" x14ac:dyDescent="0.25">
      <c r="A140" s="122"/>
      <c r="B140" s="122"/>
      <c r="C140" s="123">
        <v>31</v>
      </c>
      <c r="D140" s="122"/>
      <c r="E140" s="123">
        <v>3237</v>
      </c>
      <c r="F140" s="125">
        <v>32960</v>
      </c>
      <c r="G140" s="125">
        <v>32960</v>
      </c>
      <c r="H140" s="126">
        <v>9367.65</v>
      </c>
      <c r="I140" s="125"/>
    </row>
    <row r="141" spans="1:12" x14ac:dyDescent="0.25">
      <c r="A141" s="122"/>
      <c r="B141" s="122"/>
      <c r="C141" s="123">
        <v>31</v>
      </c>
      <c r="D141" s="122"/>
      <c r="E141" s="123">
        <v>3238</v>
      </c>
      <c r="F141" s="125">
        <v>684</v>
      </c>
      <c r="G141" s="125">
        <v>684</v>
      </c>
      <c r="H141" s="126"/>
      <c r="I141" s="125"/>
    </row>
    <row r="142" spans="1:12" x14ac:dyDescent="0.25">
      <c r="A142" s="122"/>
      <c r="B142" s="122"/>
      <c r="C142" s="123">
        <v>31</v>
      </c>
      <c r="D142" s="122"/>
      <c r="E142" s="123">
        <v>3239</v>
      </c>
      <c r="F142" s="125">
        <v>26752</v>
      </c>
      <c r="G142" s="125">
        <v>26752</v>
      </c>
      <c r="H142" s="126"/>
      <c r="I142" s="125"/>
    </row>
    <row r="143" spans="1:12" x14ac:dyDescent="0.25">
      <c r="A143" s="122"/>
      <c r="B143" s="122"/>
      <c r="C143" s="123">
        <v>31</v>
      </c>
      <c r="D143" s="122"/>
      <c r="E143" s="123">
        <v>3292</v>
      </c>
      <c r="F143" s="125">
        <v>258</v>
      </c>
      <c r="G143" s="125">
        <v>258</v>
      </c>
      <c r="H143" s="126"/>
      <c r="I143" s="125"/>
    </row>
    <row r="144" spans="1:12" x14ac:dyDescent="0.25">
      <c r="A144" s="122"/>
      <c r="B144" s="122"/>
      <c r="C144" s="123">
        <v>31</v>
      </c>
      <c r="D144" s="122"/>
      <c r="E144" s="123">
        <v>3241</v>
      </c>
      <c r="F144" s="125"/>
      <c r="G144" s="125"/>
      <c r="H144" s="126"/>
      <c r="I144" s="125"/>
    </row>
    <row r="145" spans="1:12" x14ac:dyDescent="0.25">
      <c r="A145" s="122"/>
      <c r="B145" s="122"/>
      <c r="C145" s="123">
        <v>31</v>
      </c>
      <c r="D145" s="122"/>
      <c r="E145" s="123">
        <v>3293</v>
      </c>
      <c r="F145" s="125">
        <v>42230</v>
      </c>
      <c r="G145" s="125">
        <v>14441</v>
      </c>
      <c r="H145" s="126">
        <v>88.79</v>
      </c>
      <c r="I145" s="125"/>
    </row>
    <row r="146" spans="1:12" x14ac:dyDescent="0.25">
      <c r="A146" s="122"/>
      <c r="B146" s="122"/>
      <c r="C146" s="123">
        <v>31</v>
      </c>
      <c r="D146" s="122"/>
      <c r="E146" s="123">
        <v>3299</v>
      </c>
      <c r="F146" s="125">
        <v>7210</v>
      </c>
      <c r="G146" s="125">
        <v>7210</v>
      </c>
      <c r="H146" s="126"/>
      <c r="I146" s="125"/>
    </row>
    <row r="147" spans="1:12" x14ac:dyDescent="0.25">
      <c r="A147" s="122"/>
      <c r="B147" s="122"/>
      <c r="C147" s="133">
        <v>31</v>
      </c>
      <c r="D147" s="124"/>
      <c r="E147" s="133" t="s">
        <v>160</v>
      </c>
      <c r="F147" s="132">
        <f>SUM(F148)</f>
        <v>342</v>
      </c>
      <c r="G147" s="132">
        <f>SUM(G148)</f>
        <v>342</v>
      </c>
      <c r="H147" s="134">
        <f>SUM(H148)</f>
        <v>88.19</v>
      </c>
      <c r="I147" s="132">
        <f t="shared" si="22"/>
        <v>25.78654970760234</v>
      </c>
    </row>
    <row r="148" spans="1:12" x14ac:dyDescent="0.25">
      <c r="A148" s="122"/>
      <c r="B148" s="122"/>
      <c r="C148" s="123">
        <v>31</v>
      </c>
      <c r="D148" s="122"/>
      <c r="E148" s="123">
        <v>3431</v>
      </c>
      <c r="F148" s="125">
        <v>342</v>
      </c>
      <c r="G148" s="125">
        <v>342</v>
      </c>
      <c r="H148" s="126">
        <v>88.19</v>
      </c>
      <c r="I148" s="125"/>
    </row>
    <row r="149" spans="1:12" x14ac:dyDescent="0.25">
      <c r="A149" s="122"/>
      <c r="B149" s="122"/>
      <c r="C149" s="133">
        <v>31</v>
      </c>
      <c r="D149" s="124"/>
      <c r="E149" s="133" t="s">
        <v>209</v>
      </c>
      <c r="F149" s="132">
        <f>SUM(F150)</f>
        <v>0</v>
      </c>
      <c r="G149" s="132">
        <f>SUM(G150)</f>
        <v>0</v>
      </c>
      <c r="H149" s="134">
        <f>SUM(H150)</f>
        <v>106.17</v>
      </c>
      <c r="I149" s="132"/>
    </row>
    <row r="150" spans="1:12" x14ac:dyDescent="0.25">
      <c r="A150" s="122"/>
      <c r="B150" s="122"/>
      <c r="C150" s="123">
        <v>31</v>
      </c>
      <c r="D150" s="122"/>
      <c r="E150" s="123">
        <v>3811</v>
      </c>
      <c r="F150" s="125"/>
      <c r="G150" s="125"/>
      <c r="H150" s="126">
        <v>106.17</v>
      </c>
      <c r="I150" s="125"/>
    </row>
    <row r="151" spans="1:12" x14ac:dyDescent="0.25">
      <c r="A151" s="122"/>
      <c r="B151" s="122"/>
      <c r="C151" s="133">
        <v>31</v>
      </c>
      <c r="D151" s="124"/>
      <c r="E151" s="133" t="s">
        <v>233</v>
      </c>
      <c r="F151" s="132">
        <f>SUM(F152:F153)</f>
        <v>0</v>
      </c>
      <c r="G151" s="132">
        <f>SUM(G152:G153)</f>
        <v>15000</v>
      </c>
      <c r="H151" s="134">
        <f>SUM(H152:H153)</f>
        <v>2822.96</v>
      </c>
      <c r="I151" s="132">
        <f t="shared" si="22"/>
        <v>18.819733333333332</v>
      </c>
    </row>
    <row r="152" spans="1:12" x14ac:dyDescent="0.25">
      <c r="A152" s="122"/>
      <c r="B152" s="122"/>
      <c r="C152" s="123">
        <v>31</v>
      </c>
      <c r="D152" s="122"/>
      <c r="E152" s="123">
        <v>4221</v>
      </c>
      <c r="F152" s="125"/>
      <c r="G152" s="125">
        <v>5000</v>
      </c>
      <c r="H152" s="126"/>
      <c r="I152" s="125"/>
    </row>
    <row r="153" spans="1:12" x14ac:dyDescent="0.25">
      <c r="A153" s="122"/>
      <c r="B153" s="122"/>
      <c r="C153" s="123">
        <v>31</v>
      </c>
      <c r="D153" s="122"/>
      <c r="E153" s="123">
        <v>4222</v>
      </c>
      <c r="F153" s="125"/>
      <c r="G153" s="125">
        <v>10000</v>
      </c>
      <c r="H153" s="126">
        <v>2822.96</v>
      </c>
      <c r="I153" s="125"/>
    </row>
    <row r="154" spans="1:12" x14ac:dyDescent="0.25">
      <c r="A154" s="122"/>
      <c r="B154" s="122"/>
      <c r="C154" s="127">
        <v>43</v>
      </c>
      <c r="D154" s="128" t="s">
        <v>61</v>
      </c>
      <c r="E154" s="154" t="s">
        <v>579</v>
      </c>
      <c r="F154" s="129">
        <f>SUM(F155+F161+F185+F188+F190+F192+F198)</f>
        <v>971039</v>
      </c>
      <c r="G154" s="129">
        <f>SUM(G155+G161+G185+G188+G190+G192+G198)</f>
        <v>1807374</v>
      </c>
      <c r="H154" s="130">
        <f>SUM(H155+H161+H185+H188+H190+H192+H198)</f>
        <v>533651.49</v>
      </c>
      <c r="I154" s="129">
        <f>H154/G154*100</f>
        <v>29.526345404990888</v>
      </c>
    </row>
    <row r="155" spans="1:12" x14ac:dyDescent="0.25">
      <c r="A155" s="122"/>
      <c r="B155" s="122"/>
      <c r="C155" s="133">
        <v>43</v>
      </c>
      <c r="D155" s="124"/>
      <c r="E155" s="155">
        <v>31</v>
      </c>
      <c r="F155" s="132">
        <f>SUM(F156:F160)</f>
        <v>949856</v>
      </c>
      <c r="G155" s="132">
        <f>SUM(G156:G160)</f>
        <v>949856</v>
      </c>
      <c r="H155" s="134">
        <f>SUM(H156:H160)</f>
        <v>378170.43</v>
      </c>
      <c r="I155" s="132">
        <f t="shared" ref="I155:I192" si="23">H155/G155*100</f>
        <v>39.813448564835092</v>
      </c>
    </row>
    <row r="156" spans="1:12" x14ac:dyDescent="0.25">
      <c r="A156" s="122"/>
      <c r="B156" s="122"/>
      <c r="C156" s="123">
        <v>43</v>
      </c>
      <c r="D156" s="122"/>
      <c r="E156" s="156">
        <v>3111</v>
      </c>
      <c r="F156" s="125">
        <v>560208</v>
      </c>
      <c r="G156" s="125">
        <v>560208</v>
      </c>
      <c r="H156" s="126">
        <v>226566.56</v>
      </c>
      <c r="I156" s="125"/>
    </row>
    <row r="157" spans="1:12" x14ac:dyDescent="0.25">
      <c r="A157" s="122"/>
      <c r="B157" s="122"/>
      <c r="C157" s="123">
        <v>43</v>
      </c>
      <c r="D157" s="122"/>
      <c r="E157" s="156">
        <v>3112</v>
      </c>
      <c r="F157" s="125"/>
      <c r="G157" s="125"/>
      <c r="H157" s="126"/>
      <c r="I157" s="125"/>
    </row>
    <row r="158" spans="1:12" x14ac:dyDescent="0.25">
      <c r="A158" s="122"/>
      <c r="B158" s="122"/>
      <c r="C158" s="123">
        <v>43</v>
      </c>
      <c r="D158" s="122"/>
      <c r="E158" s="156">
        <v>3113</v>
      </c>
      <c r="F158" s="125"/>
      <c r="G158" s="125"/>
      <c r="H158" s="126">
        <v>1940.59</v>
      </c>
      <c r="I158" s="125"/>
      <c r="L158" s="131"/>
    </row>
    <row r="159" spans="1:12" x14ac:dyDescent="0.25">
      <c r="A159" s="122"/>
      <c r="B159" s="122"/>
      <c r="C159" s="123">
        <v>43</v>
      </c>
      <c r="D159" s="122"/>
      <c r="E159" s="156">
        <v>3121</v>
      </c>
      <c r="F159" s="125">
        <v>295475</v>
      </c>
      <c r="G159" s="125">
        <v>295475</v>
      </c>
      <c r="H159" s="126">
        <v>110352.65</v>
      </c>
      <c r="I159" s="125"/>
    </row>
    <row r="160" spans="1:12" x14ac:dyDescent="0.25">
      <c r="A160" s="122"/>
      <c r="B160" s="122"/>
      <c r="C160" s="123">
        <v>43</v>
      </c>
      <c r="D160" s="122"/>
      <c r="E160" s="156">
        <v>3132</v>
      </c>
      <c r="F160" s="125">
        <v>94173</v>
      </c>
      <c r="G160" s="125">
        <v>94173</v>
      </c>
      <c r="H160" s="126">
        <v>39310.629999999997</v>
      </c>
      <c r="I160" s="125"/>
    </row>
    <row r="161" spans="1:12" x14ac:dyDescent="0.25">
      <c r="A161" s="122"/>
      <c r="B161" s="122"/>
      <c r="C161" s="133">
        <v>43</v>
      </c>
      <c r="D161" s="124"/>
      <c r="E161" s="133" t="s">
        <v>98</v>
      </c>
      <c r="F161" s="132">
        <f>SUM(F162:F184)</f>
        <v>21183</v>
      </c>
      <c r="G161" s="132">
        <f>SUM(G162:G184)</f>
        <v>254249</v>
      </c>
      <c r="H161" s="134">
        <f>SUM(H162:H184)</f>
        <v>142787.90999999997</v>
      </c>
      <c r="I161" s="132">
        <f t="shared" si="23"/>
        <v>56.160657465712738</v>
      </c>
    </row>
    <row r="162" spans="1:12" x14ac:dyDescent="0.25">
      <c r="A162" s="122"/>
      <c r="B162" s="122"/>
      <c r="C162" s="123">
        <v>43</v>
      </c>
      <c r="D162" s="122"/>
      <c r="E162" s="123">
        <v>3211</v>
      </c>
      <c r="F162" s="125">
        <v>3522</v>
      </c>
      <c r="G162" s="125">
        <v>3522</v>
      </c>
      <c r="H162" s="126">
        <v>9952.27</v>
      </c>
      <c r="I162" s="125"/>
    </row>
    <row r="163" spans="1:12" x14ac:dyDescent="0.25">
      <c r="A163" s="122"/>
      <c r="B163" s="122"/>
      <c r="C163" s="123">
        <v>43</v>
      </c>
      <c r="D163" s="122"/>
      <c r="E163" s="123">
        <v>3212</v>
      </c>
      <c r="F163" s="125">
        <v>1133</v>
      </c>
      <c r="G163" s="125">
        <v>1133</v>
      </c>
      <c r="H163" s="126"/>
      <c r="I163" s="125"/>
    </row>
    <row r="164" spans="1:12" x14ac:dyDescent="0.25">
      <c r="A164" s="122"/>
      <c r="B164" s="122"/>
      <c r="C164" s="123">
        <v>43</v>
      </c>
      <c r="D164" s="122"/>
      <c r="E164" s="123">
        <v>3213</v>
      </c>
      <c r="F164" s="125"/>
      <c r="G164" s="125"/>
      <c r="H164" s="126">
        <v>850</v>
      </c>
      <c r="I164" s="125"/>
    </row>
    <row r="165" spans="1:12" x14ac:dyDescent="0.25">
      <c r="A165" s="122"/>
      <c r="B165" s="122"/>
      <c r="C165" s="123">
        <v>43</v>
      </c>
      <c r="D165" s="122"/>
      <c r="E165" s="123">
        <v>3214</v>
      </c>
      <c r="F165" s="125"/>
      <c r="G165" s="125"/>
      <c r="H165" s="126">
        <v>3467</v>
      </c>
      <c r="I165" s="125"/>
    </row>
    <row r="166" spans="1:12" x14ac:dyDescent="0.25">
      <c r="A166" s="122"/>
      <c r="B166" s="122"/>
      <c r="C166" s="123">
        <v>43</v>
      </c>
      <c r="D166" s="122"/>
      <c r="E166" s="123">
        <v>3221</v>
      </c>
      <c r="F166" s="125"/>
      <c r="G166" s="125">
        <v>25391</v>
      </c>
      <c r="H166" s="126">
        <v>2175</v>
      </c>
      <c r="I166" s="125"/>
    </row>
    <row r="167" spans="1:12" x14ac:dyDescent="0.25">
      <c r="A167" s="122"/>
      <c r="B167" s="122"/>
      <c r="C167" s="123">
        <v>43</v>
      </c>
      <c r="D167" s="122"/>
      <c r="E167" s="123">
        <v>3223</v>
      </c>
      <c r="F167" s="125"/>
      <c r="G167" s="125">
        <v>64124</v>
      </c>
      <c r="H167" s="126">
        <v>95.91</v>
      </c>
      <c r="I167" s="125"/>
    </row>
    <row r="168" spans="1:12" x14ac:dyDescent="0.25">
      <c r="A168" s="122"/>
      <c r="B168" s="122"/>
      <c r="C168" s="123">
        <v>43</v>
      </c>
      <c r="D168" s="122"/>
      <c r="E168" s="123">
        <v>3224</v>
      </c>
      <c r="F168" s="125"/>
      <c r="G168" s="125">
        <v>22563</v>
      </c>
      <c r="H168" s="126"/>
      <c r="I168" s="125"/>
    </row>
    <row r="169" spans="1:12" x14ac:dyDescent="0.25">
      <c r="A169" s="122"/>
      <c r="B169" s="122"/>
      <c r="C169" s="123">
        <v>43</v>
      </c>
      <c r="D169" s="122"/>
      <c r="E169" s="123">
        <v>3225</v>
      </c>
      <c r="F169" s="125"/>
      <c r="G169" s="125">
        <v>14363</v>
      </c>
      <c r="H169" s="126"/>
      <c r="I169" s="125"/>
    </row>
    <row r="170" spans="1:12" x14ac:dyDescent="0.25">
      <c r="A170" s="122"/>
      <c r="B170" s="122"/>
      <c r="C170" s="123">
        <v>43</v>
      </c>
      <c r="D170" s="122"/>
      <c r="E170" s="123">
        <v>3231</v>
      </c>
      <c r="F170" s="125"/>
      <c r="G170" s="125">
        <v>9082</v>
      </c>
      <c r="H170" s="126">
        <v>12.58</v>
      </c>
      <c r="I170" s="125"/>
      <c r="L170" s="131"/>
    </row>
    <row r="171" spans="1:12" x14ac:dyDescent="0.25">
      <c r="A171" s="122"/>
      <c r="B171" s="122"/>
      <c r="C171" s="123">
        <v>43</v>
      </c>
      <c r="D171" s="122"/>
      <c r="E171" s="123">
        <v>3232</v>
      </c>
      <c r="F171" s="125"/>
      <c r="G171" s="125">
        <v>75302</v>
      </c>
      <c r="H171" s="126"/>
      <c r="I171" s="125"/>
    </row>
    <row r="172" spans="1:12" x14ac:dyDescent="0.25">
      <c r="A172" s="122"/>
      <c r="B172" s="122"/>
      <c r="C172" s="123">
        <v>43</v>
      </c>
      <c r="D172" s="122"/>
      <c r="E172" s="123">
        <v>3233</v>
      </c>
      <c r="F172" s="125"/>
      <c r="G172" s="125"/>
      <c r="H172" s="126">
        <v>4705.33</v>
      </c>
      <c r="I172" s="125"/>
    </row>
    <row r="173" spans="1:12" x14ac:dyDescent="0.25">
      <c r="A173" s="122"/>
      <c r="B173" s="122"/>
      <c r="C173" s="123">
        <v>43</v>
      </c>
      <c r="D173" s="122"/>
      <c r="E173" s="123">
        <v>3234</v>
      </c>
      <c r="F173" s="125"/>
      <c r="G173" s="125"/>
      <c r="H173" s="126"/>
      <c r="I173" s="125"/>
    </row>
    <row r="174" spans="1:12" x14ac:dyDescent="0.25">
      <c r="A174" s="122"/>
      <c r="B174" s="122"/>
      <c r="C174" s="123">
        <v>43</v>
      </c>
      <c r="D174" s="122"/>
      <c r="E174" s="123">
        <v>3235</v>
      </c>
      <c r="F174" s="125">
        <v>2583</v>
      </c>
      <c r="G174" s="125">
        <v>11793</v>
      </c>
      <c r="H174" s="126"/>
      <c r="I174" s="125"/>
    </row>
    <row r="175" spans="1:12" x14ac:dyDescent="0.25">
      <c r="A175" s="122"/>
      <c r="B175" s="122"/>
      <c r="C175" s="123">
        <v>43</v>
      </c>
      <c r="D175" s="122"/>
      <c r="E175" s="123">
        <v>3236</v>
      </c>
      <c r="F175" s="125"/>
      <c r="G175" s="125">
        <v>53</v>
      </c>
      <c r="H175" s="126"/>
      <c r="I175" s="125"/>
    </row>
    <row r="176" spans="1:12" x14ac:dyDescent="0.25">
      <c r="A176" s="122"/>
      <c r="B176" s="122"/>
      <c r="C176" s="123">
        <v>43</v>
      </c>
      <c r="D176" s="122"/>
      <c r="E176" s="123">
        <v>3237</v>
      </c>
      <c r="F176" s="125">
        <v>6657</v>
      </c>
      <c r="G176" s="125">
        <v>6657</v>
      </c>
      <c r="H176" s="126">
        <v>14464.1</v>
      </c>
      <c r="I176" s="125"/>
    </row>
    <row r="177" spans="1:12" x14ac:dyDescent="0.25">
      <c r="A177" s="122"/>
      <c r="B177" s="122"/>
      <c r="C177" s="123">
        <v>43</v>
      </c>
      <c r="D177" s="122"/>
      <c r="E177" s="123">
        <v>3238</v>
      </c>
      <c r="F177" s="125">
        <v>3522</v>
      </c>
      <c r="G177" s="125">
        <v>3522</v>
      </c>
      <c r="H177" s="126"/>
      <c r="I177" s="125"/>
    </row>
    <row r="178" spans="1:12" x14ac:dyDescent="0.25">
      <c r="A178" s="122"/>
      <c r="B178" s="122"/>
      <c r="C178" s="123">
        <v>43</v>
      </c>
      <c r="D178" s="122"/>
      <c r="E178" s="123">
        <v>3239</v>
      </c>
      <c r="F178" s="125">
        <v>3766</v>
      </c>
      <c r="G178" s="125">
        <v>10242</v>
      </c>
      <c r="H178" s="126">
        <v>24724.76</v>
      </c>
      <c r="I178" s="125"/>
    </row>
    <row r="179" spans="1:12" x14ac:dyDescent="0.25">
      <c r="A179" s="122"/>
      <c r="B179" s="122"/>
      <c r="C179" s="123">
        <v>43</v>
      </c>
      <c r="D179" s="122"/>
      <c r="E179" s="123">
        <v>3241</v>
      </c>
      <c r="F179" s="125"/>
      <c r="G179" s="125"/>
      <c r="H179" s="126">
        <v>1535.88</v>
      </c>
      <c r="I179" s="125"/>
    </row>
    <row r="180" spans="1:12" x14ac:dyDescent="0.25">
      <c r="A180" s="122"/>
      <c r="B180" s="122"/>
      <c r="C180" s="123">
        <v>43</v>
      </c>
      <c r="D180" s="122"/>
      <c r="E180" s="123">
        <v>3292</v>
      </c>
      <c r="F180" s="125"/>
      <c r="G180" s="125">
        <v>6502</v>
      </c>
      <c r="H180" s="126">
        <v>264.83999999999997</v>
      </c>
      <c r="I180" s="125"/>
    </row>
    <row r="181" spans="1:12" x14ac:dyDescent="0.25">
      <c r="A181" s="122"/>
      <c r="B181" s="122"/>
      <c r="C181" s="123">
        <v>43</v>
      </c>
      <c r="D181" s="122"/>
      <c r="E181" s="123">
        <v>3293</v>
      </c>
      <c r="F181" s="125"/>
      <c r="G181" s="125"/>
      <c r="H181" s="126">
        <v>16677.28</v>
      </c>
      <c r="I181" s="125"/>
    </row>
    <row r="182" spans="1:12" x14ac:dyDescent="0.25">
      <c r="A182" s="122"/>
      <c r="B182" s="122"/>
      <c r="C182" s="123">
        <v>43</v>
      </c>
      <c r="D182" s="122"/>
      <c r="E182" s="123">
        <v>3294</v>
      </c>
      <c r="F182" s="125"/>
      <c r="G182" s="125"/>
      <c r="H182" s="126">
        <v>420</v>
      </c>
      <c r="I182" s="125"/>
    </row>
    <row r="183" spans="1:12" x14ac:dyDescent="0.25">
      <c r="A183" s="122"/>
      <c r="B183" s="122"/>
      <c r="C183" s="123">
        <v>43</v>
      </c>
      <c r="D183" s="122"/>
      <c r="E183" s="123">
        <v>3295</v>
      </c>
      <c r="F183" s="125"/>
      <c r="G183" s="125"/>
      <c r="H183" s="126"/>
      <c r="I183" s="125"/>
    </row>
    <row r="184" spans="1:12" x14ac:dyDescent="0.25">
      <c r="A184" s="122"/>
      <c r="B184" s="122"/>
      <c r="C184" s="123">
        <v>43</v>
      </c>
      <c r="D184" s="122"/>
      <c r="E184" s="123">
        <v>3299</v>
      </c>
      <c r="F184" s="125"/>
      <c r="G184" s="125"/>
      <c r="H184" s="126">
        <v>63442.96</v>
      </c>
      <c r="I184" s="125"/>
    </row>
    <row r="185" spans="1:12" x14ac:dyDescent="0.25">
      <c r="A185" s="122"/>
      <c r="B185" s="122"/>
      <c r="C185" s="133">
        <v>43</v>
      </c>
      <c r="D185" s="124"/>
      <c r="E185" s="133" t="s">
        <v>160</v>
      </c>
      <c r="F185" s="132"/>
      <c r="G185" s="132"/>
      <c r="H185" s="134">
        <f>SUM(H186:H187)</f>
        <v>1283.76</v>
      </c>
      <c r="I185" s="132"/>
    </row>
    <row r="186" spans="1:12" x14ac:dyDescent="0.25">
      <c r="A186" s="122"/>
      <c r="B186" s="122"/>
      <c r="C186" s="123">
        <v>43</v>
      </c>
      <c r="D186" s="122"/>
      <c r="E186" s="123">
        <v>3431</v>
      </c>
      <c r="F186" s="125"/>
      <c r="G186" s="125"/>
      <c r="H186" s="126">
        <v>1283.76</v>
      </c>
      <c r="I186" s="125"/>
      <c r="L186" s="131"/>
    </row>
    <row r="187" spans="1:12" x14ac:dyDescent="0.25">
      <c r="A187" s="122"/>
      <c r="B187" s="122"/>
      <c r="C187" s="123">
        <v>43</v>
      </c>
      <c r="D187" s="122"/>
      <c r="E187" s="123">
        <v>3433</v>
      </c>
      <c r="F187" s="125"/>
      <c r="G187" s="125"/>
      <c r="H187" s="126"/>
      <c r="I187" s="125"/>
    </row>
    <row r="188" spans="1:12" x14ac:dyDescent="0.25">
      <c r="A188" s="122"/>
      <c r="B188" s="122"/>
      <c r="C188" s="133">
        <v>43</v>
      </c>
      <c r="D188" s="124"/>
      <c r="E188" s="133" t="s">
        <v>203</v>
      </c>
      <c r="F188" s="132"/>
      <c r="G188" s="132"/>
      <c r="H188" s="134"/>
      <c r="I188" s="132"/>
    </row>
    <row r="189" spans="1:12" x14ac:dyDescent="0.25">
      <c r="A189" s="122"/>
      <c r="B189" s="122"/>
      <c r="C189" s="123">
        <v>43</v>
      </c>
      <c r="D189" s="122"/>
      <c r="E189" s="123">
        <v>3721</v>
      </c>
      <c r="F189" s="125"/>
      <c r="G189" s="125"/>
      <c r="H189" s="126"/>
      <c r="I189" s="125"/>
    </row>
    <row r="190" spans="1:12" x14ac:dyDescent="0.25">
      <c r="A190" s="122"/>
      <c r="B190" s="122"/>
      <c r="C190" s="133">
        <v>43</v>
      </c>
      <c r="D190" s="124"/>
      <c r="E190" s="133">
        <v>38</v>
      </c>
      <c r="F190" s="132"/>
      <c r="G190" s="132"/>
      <c r="H190" s="134"/>
      <c r="I190" s="132"/>
    </row>
    <row r="191" spans="1:12" x14ac:dyDescent="0.25">
      <c r="A191" s="122"/>
      <c r="B191" s="122"/>
      <c r="C191" s="123">
        <v>43</v>
      </c>
      <c r="D191" s="122"/>
      <c r="E191" s="123">
        <v>3811</v>
      </c>
      <c r="F191" s="125"/>
      <c r="G191" s="125"/>
      <c r="H191" s="126"/>
      <c r="I191" s="125"/>
    </row>
    <row r="192" spans="1:12" x14ac:dyDescent="0.25">
      <c r="A192" s="122"/>
      <c r="B192" s="122"/>
      <c r="C192" s="133">
        <v>43</v>
      </c>
      <c r="D192" s="124"/>
      <c r="E192" s="133" t="s">
        <v>233</v>
      </c>
      <c r="F192" s="132">
        <f>SUM(F193:F197)</f>
        <v>0</v>
      </c>
      <c r="G192" s="132">
        <f>SUM(G193:G197)</f>
        <v>336581</v>
      </c>
      <c r="H192" s="134">
        <f>SUM(H193:H197)</f>
        <v>11409.39</v>
      </c>
      <c r="I192" s="132">
        <f t="shared" si="23"/>
        <v>3.3897902733665894</v>
      </c>
    </row>
    <row r="193" spans="1:12" x14ac:dyDescent="0.25">
      <c r="A193" s="122"/>
      <c r="B193" s="122"/>
      <c r="C193" s="123">
        <v>43</v>
      </c>
      <c r="D193" s="122"/>
      <c r="E193" s="123">
        <v>4221</v>
      </c>
      <c r="F193" s="125"/>
      <c r="G193" s="125">
        <v>7882</v>
      </c>
      <c r="H193" s="126">
        <v>11400.64</v>
      </c>
      <c r="I193" s="125"/>
    </row>
    <row r="194" spans="1:12" x14ac:dyDescent="0.25">
      <c r="A194" s="122"/>
      <c r="B194" s="122"/>
      <c r="C194" s="123">
        <v>43</v>
      </c>
      <c r="D194" s="122"/>
      <c r="E194" s="123">
        <v>4222</v>
      </c>
      <c r="F194" s="125"/>
      <c r="G194" s="125">
        <v>14524</v>
      </c>
      <c r="H194" s="126">
        <v>8.75</v>
      </c>
      <c r="I194" s="125"/>
      <c r="L194" s="131"/>
    </row>
    <row r="195" spans="1:12" x14ac:dyDescent="0.25">
      <c r="A195" s="122"/>
      <c r="B195" s="122"/>
      <c r="C195" s="123">
        <v>43</v>
      </c>
      <c r="D195" s="122"/>
      <c r="E195" s="123">
        <v>4223</v>
      </c>
      <c r="F195" s="125"/>
      <c r="G195" s="125">
        <v>84675</v>
      </c>
      <c r="H195" s="126"/>
      <c r="I195" s="125"/>
      <c r="L195" s="131"/>
    </row>
    <row r="196" spans="1:12" x14ac:dyDescent="0.25">
      <c r="A196" s="122"/>
      <c r="B196" s="122"/>
      <c r="C196" s="123">
        <v>43</v>
      </c>
      <c r="D196" s="122"/>
      <c r="E196" s="123">
        <v>4227</v>
      </c>
      <c r="F196" s="125"/>
      <c r="G196" s="125">
        <v>219500</v>
      </c>
      <c r="H196" s="126"/>
      <c r="I196" s="125"/>
    </row>
    <row r="197" spans="1:12" x14ac:dyDescent="0.25">
      <c r="A197" s="122"/>
      <c r="B197" s="122"/>
      <c r="C197" s="123">
        <v>43</v>
      </c>
      <c r="D197" s="122"/>
      <c r="E197" s="123">
        <v>4241</v>
      </c>
      <c r="F197" s="125"/>
      <c r="G197" s="125">
        <v>10000</v>
      </c>
      <c r="H197" s="126"/>
      <c r="I197" s="125"/>
    </row>
    <row r="198" spans="1:12" x14ac:dyDescent="0.25">
      <c r="A198" s="122"/>
      <c r="B198" s="122"/>
      <c r="C198" s="133">
        <v>43</v>
      </c>
      <c r="D198" s="124"/>
      <c r="E198" s="133">
        <v>45</v>
      </c>
      <c r="F198" s="132">
        <f>SUM(F199)</f>
        <v>0</v>
      </c>
      <c r="G198" s="132">
        <f>SUM(G199)</f>
        <v>266688</v>
      </c>
      <c r="H198" s="134">
        <f>SUM(H199)</f>
        <v>0</v>
      </c>
      <c r="I198" s="132"/>
    </row>
    <row r="199" spans="1:12" x14ac:dyDescent="0.25">
      <c r="A199" s="122"/>
      <c r="B199" s="122"/>
      <c r="C199" s="166">
        <v>43</v>
      </c>
      <c r="D199" s="169"/>
      <c r="E199" s="166">
        <v>4511</v>
      </c>
      <c r="F199" s="163"/>
      <c r="G199" s="163">
        <v>266688</v>
      </c>
      <c r="H199" s="164"/>
      <c r="I199" s="163"/>
    </row>
    <row r="200" spans="1:12" x14ac:dyDescent="0.25">
      <c r="A200" s="162"/>
      <c r="B200" s="162"/>
      <c r="C200" s="127">
        <v>52</v>
      </c>
      <c r="D200" s="128" t="s">
        <v>76</v>
      </c>
      <c r="E200" s="154" t="s">
        <v>579</v>
      </c>
      <c r="F200" s="129">
        <f>SUM(F201:F207)</f>
        <v>0</v>
      </c>
      <c r="G200" s="129">
        <f>SUM(G201:G207)</f>
        <v>5000</v>
      </c>
      <c r="H200" s="130">
        <f>H201+H202+H205+H207</f>
        <v>0</v>
      </c>
      <c r="I200" s="129">
        <f>H200/G200*100</f>
        <v>0</v>
      </c>
    </row>
    <row r="201" spans="1:12" x14ac:dyDescent="0.25">
      <c r="A201" s="122"/>
      <c r="B201" s="122"/>
      <c r="C201" s="133">
        <v>52</v>
      </c>
      <c r="D201" s="124"/>
      <c r="E201" s="133" t="s">
        <v>83</v>
      </c>
      <c r="F201" s="132"/>
      <c r="G201" s="132"/>
      <c r="H201" s="134"/>
      <c r="I201" s="132"/>
    </row>
    <row r="202" spans="1:12" x14ac:dyDescent="0.25">
      <c r="A202" s="122"/>
      <c r="B202" s="122"/>
      <c r="C202" s="133">
        <v>52</v>
      </c>
      <c r="D202" s="124"/>
      <c r="E202" s="133" t="s">
        <v>98</v>
      </c>
      <c r="F202" s="132"/>
      <c r="G202" s="132"/>
      <c r="H202" s="134"/>
      <c r="I202" s="132"/>
    </row>
    <row r="203" spans="1:12" x14ac:dyDescent="0.25">
      <c r="A203" s="122"/>
      <c r="B203" s="122"/>
      <c r="C203" s="166">
        <v>52</v>
      </c>
      <c r="D203" s="169"/>
      <c r="E203" s="166">
        <v>3211</v>
      </c>
      <c r="F203" s="163"/>
      <c r="G203" s="163">
        <v>1000</v>
      </c>
      <c r="H203" s="164"/>
      <c r="I203" s="163"/>
    </row>
    <row r="204" spans="1:12" x14ac:dyDescent="0.25">
      <c r="A204" s="122"/>
      <c r="B204" s="122"/>
      <c r="C204" s="166">
        <v>52</v>
      </c>
      <c r="D204" s="169"/>
      <c r="E204" s="166">
        <v>3239</v>
      </c>
      <c r="F204" s="163"/>
      <c r="G204" s="163">
        <v>4000</v>
      </c>
      <c r="H204" s="164"/>
      <c r="I204" s="163"/>
    </row>
    <row r="205" spans="1:12" x14ac:dyDescent="0.25">
      <c r="A205" s="122"/>
      <c r="B205" s="122"/>
      <c r="C205" s="133">
        <v>52</v>
      </c>
      <c r="D205" s="124"/>
      <c r="E205" s="133">
        <v>34</v>
      </c>
      <c r="F205" s="132"/>
      <c r="G205" s="132"/>
      <c r="H205" s="134"/>
      <c r="I205" s="132"/>
    </row>
    <row r="206" spans="1:12" x14ac:dyDescent="0.25">
      <c r="A206" s="122"/>
      <c r="B206" s="122"/>
      <c r="C206" s="133">
        <v>52</v>
      </c>
      <c r="D206" s="124"/>
      <c r="E206" s="133">
        <v>37</v>
      </c>
      <c r="F206" s="132"/>
      <c r="G206" s="132"/>
      <c r="H206" s="134"/>
      <c r="I206" s="132"/>
    </row>
    <row r="207" spans="1:12" x14ac:dyDescent="0.25">
      <c r="A207" s="122"/>
      <c r="B207" s="122"/>
      <c r="C207" s="133">
        <v>52</v>
      </c>
      <c r="D207" s="124"/>
      <c r="E207" s="133" t="s">
        <v>233</v>
      </c>
      <c r="F207" s="132"/>
      <c r="G207" s="132"/>
      <c r="H207" s="134"/>
      <c r="I207" s="132"/>
    </row>
    <row r="208" spans="1:12" x14ac:dyDescent="0.25">
      <c r="A208" s="122"/>
      <c r="B208" s="122"/>
      <c r="C208" s="127">
        <v>61</v>
      </c>
      <c r="D208" s="128" t="s">
        <v>486</v>
      </c>
      <c r="E208" s="154" t="s">
        <v>579</v>
      </c>
      <c r="F208" s="129">
        <f>SUM(F209:F220)</f>
        <v>0</v>
      </c>
      <c r="G208" s="129">
        <f>SUM(G209:G220)</f>
        <v>0</v>
      </c>
      <c r="H208" s="130">
        <f>SUM(H209+H216+H218+H220)</f>
        <v>0</v>
      </c>
      <c r="I208" s="129"/>
    </row>
    <row r="209" spans="1:12" x14ac:dyDescent="0.25">
      <c r="A209" s="122"/>
      <c r="B209" s="122"/>
      <c r="C209" s="133">
        <v>61</v>
      </c>
      <c r="D209" s="124"/>
      <c r="E209" s="133">
        <v>32</v>
      </c>
      <c r="F209" s="132"/>
      <c r="G209" s="132"/>
      <c r="H209" s="134">
        <f>SUM(H210:H215)</f>
        <v>0</v>
      </c>
      <c r="I209" s="132"/>
    </row>
    <row r="210" spans="1:12" x14ac:dyDescent="0.25">
      <c r="A210" s="122"/>
      <c r="B210" s="122"/>
      <c r="C210" s="123">
        <v>61</v>
      </c>
      <c r="D210" s="122"/>
      <c r="E210" s="123">
        <v>3213</v>
      </c>
      <c r="F210" s="125"/>
      <c r="G210" s="125"/>
      <c r="H210" s="126"/>
      <c r="I210" s="125"/>
    </row>
    <row r="211" spans="1:12" x14ac:dyDescent="0.25">
      <c r="A211" s="122"/>
      <c r="B211" s="122"/>
      <c r="C211" s="123">
        <v>61</v>
      </c>
      <c r="D211" s="122"/>
      <c r="E211" s="123">
        <v>3221</v>
      </c>
      <c r="F211" s="125"/>
      <c r="G211" s="125"/>
      <c r="H211" s="126"/>
      <c r="I211" s="125"/>
    </row>
    <row r="212" spans="1:12" x14ac:dyDescent="0.25">
      <c r="A212" s="122"/>
      <c r="B212" s="122"/>
      <c r="C212" s="123">
        <v>61</v>
      </c>
      <c r="D212" s="122"/>
      <c r="E212" s="123">
        <v>3237</v>
      </c>
      <c r="F212" s="125"/>
      <c r="G212" s="125"/>
      <c r="H212" s="126"/>
      <c r="I212" s="125"/>
    </row>
    <row r="213" spans="1:12" x14ac:dyDescent="0.25">
      <c r="A213" s="122"/>
      <c r="B213" s="122"/>
      <c r="C213" s="123">
        <v>61</v>
      </c>
      <c r="D213" s="122"/>
      <c r="E213" s="123">
        <v>3239</v>
      </c>
      <c r="F213" s="125"/>
      <c r="G213" s="125"/>
      <c r="H213" s="126"/>
      <c r="I213" s="125"/>
      <c r="L213" s="131"/>
    </row>
    <row r="214" spans="1:12" x14ac:dyDescent="0.25">
      <c r="A214" s="122"/>
      <c r="B214" s="122"/>
      <c r="C214" s="123">
        <v>61</v>
      </c>
      <c r="D214" s="122"/>
      <c r="E214" s="123">
        <v>3241</v>
      </c>
      <c r="F214" s="125"/>
      <c r="G214" s="125"/>
      <c r="H214" s="126"/>
      <c r="I214" s="125"/>
    </row>
    <row r="215" spans="1:12" x14ac:dyDescent="0.25">
      <c r="A215" s="122"/>
      <c r="B215" s="122"/>
      <c r="C215" s="123">
        <v>61</v>
      </c>
      <c r="D215" s="122"/>
      <c r="E215" s="123">
        <v>3293</v>
      </c>
      <c r="F215" s="125"/>
      <c r="G215" s="125"/>
      <c r="H215" s="126"/>
      <c r="I215" s="125"/>
    </row>
    <row r="216" spans="1:12" x14ac:dyDescent="0.25">
      <c r="A216" s="122"/>
      <c r="B216" s="122"/>
      <c r="C216" s="133">
        <v>61</v>
      </c>
      <c r="D216" s="124"/>
      <c r="E216" s="133">
        <v>34</v>
      </c>
      <c r="F216" s="132"/>
      <c r="G216" s="132"/>
      <c r="H216" s="134"/>
      <c r="I216" s="132"/>
    </row>
    <row r="217" spans="1:12" x14ac:dyDescent="0.25">
      <c r="A217" s="122"/>
      <c r="B217" s="122"/>
      <c r="C217" s="123">
        <v>61</v>
      </c>
      <c r="D217" s="122"/>
      <c r="E217" s="123">
        <v>3431</v>
      </c>
      <c r="F217" s="125"/>
      <c r="G217" s="125"/>
      <c r="H217" s="126"/>
      <c r="I217" s="125"/>
    </row>
    <row r="218" spans="1:12" x14ac:dyDescent="0.25">
      <c r="A218" s="122"/>
      <c r="B218" s="122"/>
      <c r="C218" s="133">
        <v>61</v>
      </c>
      <c r="D218" s="124"/>
      <c r="E218" s="133">
        <v>38</v>
      </c>
      <c r="F218" s="132"/>
      <c r="G218" s="132"/>
      <c r="H218" s="134"/>
      <c r="I218" s="132"/>
    </row>
    <row r="219" spans="1:12" x14ac:dyDescent="0.25">
      <c r="A219" s="122"/>
      <c r="B219" s="122"/>
      <c r="C219" s="123">
        <v>61</v>
      </c>
      <c r="D219" s="122"/>
      <c r="E219" s="123">
        <v>3811</v>
      </c>
      <c r="F219" s="125"/>
      <c r="G219" s="125"/>
      <c r="H219" s="126"/>
      <c r="I219" s="125"/>
    </row>
    <row r="220" spans="1:12" x14ac:dyDescent="0.25">
      <c r="A220" s="122"/>
      <c r="B220" s="122"/>
      <c r="C220" s="133">
        <v>61</v>
      </c>
      <c r="D220" s="124"/>
      <c r="E220" s="133">
        <v>42</v>
      </c>
      <c r="F220" s="132"/>
      <c r="G220" s="132"/>
      <c r="H220" s="134"/>
      <c r="I220" s="132"/>
    </row>
    <row r="221" spans="1:12" x14ac:dyDescent="0.25">
      <c r="A221" s="122"/>
      <c r="B221" s="122"/>
      <c r="C221" s="123">
        <v>61</v>
      </c>
      <c r="D221" s="122"/>
      <c r="E221" s="123">
        <v>4221</v>
      </c>
      <c r="F221" s="125"/>
      <c r="G221" s="125"/>
      <c r="H221" s="126"/>
      <c r="I221" s="125"/>
    </row>
    <row r="222" spans="1:12" x14ac:dyDescent="0.25">
      <c r="A222" s="122"/>
      <c r="B222" s="122"/>
      <c r="C222" s="135">
        <v>71</v>
      </c>
      <c r="D222" s="128" t="s">
        <v>576</v>
      </c>
      <c r="E222" s="154" t="s">
        <v>579</v>
      </c>
      <c r="F222" s="129">
        <f>SUM(F223:F225)</f>
        <v>0</v>
      </c>
      <c r="G222" s="129">
        <f t="shared" ref="G222" si="24">SUM(G223:G225)</f>
        <v>0</v>
      </c>
      <c r="H222" s="129">
        <f>SUM(H223)</f>
        <v>0</v>
      </c>
      <c r="I222" s="129"/>
    </row>
    <row r="223" spans="1:12" x14ac:dyDescent="0.25">
      <c r="A223" s="122"/>
      <c r="B223" s="122"/>
      <c r="C223" s="133">
        <v>71</v>
      </c>
      <c r="D223" s="124"/>
      <c r="E223" s="155">
        <v>42</v>
      </c>
      <c r="F223" s="132"/>
      <c r="G223" s="132"/>
      <c r="H223" s="134"/>
      <c r="I223" s="132"/>
    </row>
    <row r="224" spans="1:12" x14ac:dyDescent="0.25">
      <c r="A224" s="122"/>
      <c r="B224" s="122"/>
      <c r="C224" s="123">
        <v>71</v>
      </c>
      <c r="D224" s="122"/>
      <c r="E224" s="156">
        <v>4221</v>
      </c>
      <c r="F224" s="125"/>
      <c r="G224" s="125"/>
      <c r="H224" s="126"/>
      <c r="I224" s="125"/>
    </row>
    <row r="225" spans="1:9" x14ac:dyDescent="0.25">
      <c r="A225" s="122"/>
      <c r="B225" s="122"/>
      <c r="C225" s="133">
        <v>71</v>
      </c>
      <c r="D225" s="122"/>
      <c r="E225" s="123">
        <v>45</v>
      </c>
      <c r="F225" s="125"/>
      <c r="G225" s="125"/>
      <c r="H225" s="126"/>
      <c r="I225" s="125"/>
    </row>
    <row r="226" spans="1:9" x14ac:dyDescent="0.25">
      <c r="A226" s="122"/>
      <c r="B226" s="122"/>
      <c r="C226" s="135">
        <v>81</v>
      </c>
      <c r="D226" s="136" t="s">
        <v>78</v>
      </c>
      <c r="E226" s="154" t="s">
        <v>579</v>
      </c>
      <c r="F226" s="136">
        <f>SUM(F227)</f>
        <v>0</v>
      </c>
      <c r="G226" s="136">
        <f t="shared" ref="G226:H226" si="25">SUM(G227)</f>
        <v>0</v>
      </c>
      <c r="H226" s="157">
        <f t="shared" si="25"/>
        <v>0</v>
      </c>
      <c r="I226" s="137"/>
    </row>
    <row r="227" spans="1:9" x14ac:dyDescent="0.25">
      <c r="A227" s="122"/>
      <c r="B227" s="122"/>
      <c r="C227" s="133"/>
      <c r="D227" s="124"/>
      <c r="E227" s="123"/>
      <c r="F227" s="122"/>
      <c r="G227" s="132"/>
      <c r="H227" s="126"/>
      <c r="I227" s="122"/>
    </row>
    <row r="228" spans="1:9" ht="15.75" thickBot="1" x14ac:dyDescent="0.3">
      <c r="D228" s="139" t="s">
        <v>577</v>
      </c>
      <c r="E228" s="139"/>
      <c r="F228" s="140"/>
      <c r="G228" s="140"/>
      <c r="H228" s="141"/>
      <c r="I228" s="142"/>
    </row>
  </sheetData>
  <mergeCells count="3">
    <mergeCell ref="A1:B2"/>
    <mergeCell ref="A4:I4"/>
    <mergeCell ref="A5:H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Domagoj Granić</cp:lastModifiedBy>
  <cp:lastPrinted>2026-07-24T15:39:46Z</cp:lastPrinted>
  <dcterms:created xsi:type="dcterms:W3CDTF">2024-02-22T20:30:43Z</dcterms:created>
  <dcterms:modified xsi:type="dcterms:W3CDTF">2026-07-28T15:48:26Z</dcterms:modified>
</cp:coreProperties>
</file>